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51\d\2026년 자료\2_2026년 재무회계관리\2_2026년 회계관리\9_외부회계감사\[게시자료]\"/>
    </mc:Choice>
  </mc:AlternateContent>
  <bookViews>
    <workbookView xWindow="0" yWindow="0" windowWidth="28800" windowHeight="11955" tabRatio="919"/>
  </bookViews>
  <sheets>
    <sheet name="세입세출결산서" sheetId="61" r:id="rId1"/>
    <sheet name="세입결산서" sheetId="52" r:id="rId2"/>
    <sheet name="세출결산서" sheetId="50" r:id="rId3"/>
    <sheet name="사업수입명세서" sheetId="5" r:id="rId4"/>
    <sheet name="잡수입명세서" sheetId="60" r:id="rId5"/>
    <sheet name="정부보조금명세서" sheetId="59" r:id="rId6"/>
    <sheet name="인건비명세서" sheetId="7" r:id="rId7"/>
    <sheet name="기타비용명세서" sheetId="34" r:id="rId8"/>
    <sheet name="사업비명세서" sheetId="33" r:id="rId9"/>
    <sheet name="잡지출명세서" sheetId="58" r:id="rId10"/>
    <sheet name="과년도지출명세서" sheetId="57" r:id="rId11"/>
    <sheet name="반환금명세서" sheetId="55" r:id="rId12"/>
  </sheets>
  <definedNames>
    <definedName name="_xlnm._FilterDatabase" localSheetId="7" hidden="1">기타비용명세서!$A$3:$F$11</definedName>
    <definedName name="_xlnm._FilterDatabase" localSheetId="11" hidden="1">반환금명세서!$A$3:$F$81</definedName>
    <definedName name="_xlnm._FilterDatabase" localSheetId="6" hidden="1">인건비명세서!$A$3:$F$14</definedName>
    <definedName name="_xlnm._FilterDatabase" localSheetId="5" hidden="1">정부보조금명세서!$A$3:$G$144</definedName>
    <definedName name="_xlnm.Consolidate_Area" localSheetId="10">과년도지출명세서!$3:$3</definedName>
    <definedName name="_xlnm.Consolidate_Area" localSheetId="11">반환금명세서!$3:$3</definedName>
    <definedName name="_xlnm.Consolidate_Area" localSheetId="8">사업비명세서!$3:$3</definedName>
    <definedName name="_xlnm.Consolidate_Area" localSheetId="3">사업수입명세서!$3:$3</definedName>
    <definedName name="_xlnm.Consolidate_Area" localSheetId="1">세입결산서!$1:$5</definedName>
    <definedName name="_xlnm.Consolidate_Area" localSheetId="4">잡수입명세서!$3:$3</definedName>
    <definedName name="_xlnm.Consolidate_Area" localSheetId="9">잡지출명세서!$3:$3</definedName>
    <definedName name="_xlnm.Consolidate_Area" localSheetId="5">정부보조금명세서!$3:$3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61" l="1"/>
  <c r="E8" i="61"/>
  <c r="F21" i="61"/>
  <c r="F20" i="61"/>
  <c r="F19" i="61"/>
  <c r="E19" i="61"/>
  <c r="D19" i="61"/>
  <c r="F18" i="61"/>
  <c r="F17" i="61"/>
  <c r="J16" i="61"/>
  <c r="K16" i="61" s="1"/>
  <c r="F16" i="61"/>
  <c r="K15" i="61"/>
  <c r="F15" i="61"/>
  <c r="K14" i="61"/>
  <c r="E14" i="61"/>
  <c r="D14" i="61"/>
  <c r="F14" i="61" s="1"/>
  <c r="K13" i="61"/>
  <c r="F13" i="61"/>
  <c r="K12" i="61"/>
  <c r="F12" i="61"/>
  <c r="K11" i="61"/>
  <c r="F11" i="61"/>
  <c r="K10" i="61"/>
  <c r="F10" i="61"/>
  <c r="K9" i="61"/>
  <c r="F9" i="61"/>
  <c r="E9" i="61"/>
  <c r="E6" i="61" s="1"/>
  <c r="D9" i="61"/>
  <c r="D6" i="61" s="1"/>
  <c r="F8" i="61"/>
  <c r="J7" i="61"/>
  <c r="J6" i="61" s="1"/>
  <c r="I7" i="61"/>
  <c r="I6" i="61" s="1"/>
  <c r="F7" i="61"/>
  <c r="D5" i="58"/>
  <c r="F6" i="61" l="1"/>
  <c r="K7" i="61"/>
  <c r="K6" i="61" s="1"/>
  <c r="E103" i="50"/>
  <c r="I103" i="50"/>
  <c r="E36" i="50" l="1"/>
  <c r="E6" i="50"/>
  <c r="E7" i="50"/>
  <c r="E124" i="50"/>
  <c r="E66" i="50"/>
  <c r="E22" i="59" l="1"/>
  <c r="E21" i="59"/>
  <c r="E20" i="59"/>
  <c r="E21" i="50" l="1"/>
  <c r="E99" i="50" l="1"/>
  <c r="I49" i="52" l="1"/>
  <c r="E97" i="50" l="1"/>
  <c r="E94" i="50"/>
  <c r="E91" i="50"/>
  <c r="E79" i="50"/>
  <c r="E76" i="50"/>
  <c r="E25" i="50" l="1"/>
  <c r="C7" i="5" l="1"/>
  <c r="E10" i="50" l="1"/>
  <c r="E16" i="50"/>
  <c r="E13" i="50"/>
  <c r="E20" i="50"/>
  <c r="E101" i="59" l="1"/>
  <c r="E79" i="59"/>
  <c r="E55" i="59"/>
  <c r="E51" i="59"/>
  <c r="E45" i="59"/>
  <c r="F71" i="50" l="1"/>
  <c r="E46" i="50"/>
  <c r="H46" i="50" l="1"/>
  <c r="H45" i="50"/>
  <c r="G46" i="50"/>
  <c r="G47" i="50"/>
  <c r="G45" i="50"/>
  <c r="F46" i="50"/>
  <c r="F45" i="50"/>
  <c r="E45" i="50"/>
  <c r="E41" i="50"/>
  <c r="I41" i="50" s="1"/>
  <c r="I40" i="50"/>
  <c r="I39" i="50"/>
  <c r="G27" i="50"/>
  <c r="H27" i="50"/>
  <c r="G28" i="50"/>
  <c r="H28" i="50"/>
  <c r="G29" i="50"/>
  <c r="H29" i="50"/>
  <c r="F28" i="50"/>
  <c r="F27" i="50"/>
  <c r="E28" i="50"/>
  <c r="E27" i="50"/>
  <c r="E22" i="55" l="1"/>
  <c r="D11" i="60" l="1"/>
  <c r="E112" i="59"/>
  <c r="E90" i="59"/>
  <c r="E68" i="59"/>
  <c r="E64" i="59"/>
  <c r="E61" i="59"/>
  <c r="E34" i="59"/>
  <c r="E23" i="59"/>
  <c r="E19" i="59"/>
  <c r="E113" i="59" l="1"/>
  <c r="E13" i="55"/>
  <c r="E11" i="55"/>
  <c r="E49" i="55"/>
  <c r="E45" i="55"/>
  <c r="E41" i="55"/>
  <c r="D8" i="33"/>
  <c r="E72" i="50" l="1"/>
  <c r="E102" i="50" s="1"/>
  <c r="E134" i="50"/>
  <c r="H109" i="50"/>
  <c r="H112" i="50" s="1"/>
  <c r="G109" i="50"/>
  <c r="G112" i="50" s="1"/>
  <c r="F109" i="50"/>
  <c r="F112" i="50" s="1"/>
  <c r="E109" i="50"/>
  <c r="H108" i="50"/>
  <c r="H111" i="50" s="1"/>
  <c r="G108" i="50"/>
  <c r="G111" i="50" s="1"/>
  <c r="F108" i="50"/>
  <c r="F111" i="50" s="1"/>
  <c r="E108" i="50"/>
  <c r="H107" i="50"/>
  <c r="H110" i="50" s="1"/>
  <c r="H113" i="50" s="1"/>
  <c r="G107" i="50"/>
  <c r="G110" i="50" s="1"/>
  <c r="G113" i="50" s="1"/>
  <c r="F107" i="50"/>
  <c r="F110" i="50" s="1"/>
  <c r="F113" i="50" s="1"/>
  <c r="E107" i="50"/>
  <c r="I106" i="50"/>
  <c r="I105" i="50"/>
  <c r="H100" i="50"/>
  <c r="H99" i="50"/>
  <c r="G100" i="50"/>
  <c r="G99" i="50"/>
  <c r="F100" i="50"/>
  <c r="F99" i="50"/>
  <c r="E100" i="50"/>
  <c r="F73" i="50"/>
  <c r="E73" i="50"/>
  <c r="H83" i="50"/>
  <c r="G83" i="50"/>
  <c r="F83" i="50"/>
  <c r="E83" i="50"/>
  <c r="I82" i="50"/>
  <c r="I81" i="50"/>
  <c r="H86" i="50"/>
  <c r="G86" i="50"/>
  <c r="F86" i="50"/>
  <c r="E86" i="50"/>
  <c r="I85" i="50"/>
  <c r="I84" i="50"/>
  <c r="H89" i="50"/>
  <c r="G89" i="50"/>
  <c r="F89" i="50"/>
  <c r="E89" i="50"/>
  <c r="I88" i="50"/>
  <c r="I87" i="50"/>
  <c r="H92" i="50"/>
  <c r="G92" i="50"/>
  <c r="F92" i="50"/>
  <c r="E92" i="50"/>
  <c r="I91" i="50"/>
  <c r="I90" i="50"/>
  <c r="H95" i="50"/>
  <c r="G95" i="50"/>
  <c r="F95" i="50"/>
  <c r="E95" i="50"/>
  <c r="I94" i="50"/>
  <c r="I93" i="50"/>
  <c r="H73" i="50"/>
  <c r="G73" i="50"/>
  <c r="H72" i="50"/>
  <c r="G72" i="50"/>
  <c r="G102" i="50" s="1"/>
  <c r="F72" i="50"/>
  <c r="G103" i="50" l="1"/>
  <c r="H103" i="50"/>
  <c r="F102" i="50"/>
  <c r="H102" i="50"/>
  <c r="I107" i="50"/>
  <c r="I108" i="50"/>
  <c r="I109" i="50"/>
  <c r="E111" i="50"/>
  <c r="I111" i="50" s="1"/>
  <c r="F103" i="50"/>
  <c r="E110" i="50"/>
  <c r="E113" i="50" s="1"/>
  <c r="E112" i="50"/>
  <c r="I83" i="50"/>
  <c r="I89" i="50"/>
  <c r="I92" i="50"/>
  <c r="I86" i="50"/>
  <c r="I95" i="50"/>
  <c r="I112" i="50" l="1"/>
  <c r="I110" i="50"/>
  <c r="I113" i="50"/>
  <c r="D18" i="57" l="1"/>
  <c r="D10" i="57"/>
  <c r="D8" i="57"/>
  <c r="D19" i="57" s="1"/>
  <c r="E9" i="55" l="1"/>
  <c r="E17" i="55"/>
  <c r="D17" i="33" l="1"/>
  <c r="D5" i="34"/>
  <c r="D10" i="34"/>
  <c r="D11" i="34" l="1"/>
  <c r="E17" i="50"/>
  <c r="E11" i="50"/>
  <c r="E8" i="50"/>
  <c r="H125" i="50"/>
  <c r="G125" i="50"/>
  <c r="F125" i="50"/>
  <c r="H71" i="50"/>
  <c r="G71" i="50"/>
  <c r="E71" i="50"/>
  <c r="G68" i="50"/>
  <c r="H20" i="50"/>
  <c r="G20" i="50"/>
  <c r="F20" i="50"/>
  <c r="H17" i="50"/>
  <c r="G17" i="50"/>
  <c r="F17" i="50"/>
  <c r="H8" i="50"/>
  <c r="G8" i="50"/>
  <c r="F8" i="50"/>
  <c r="H11" i="50"/>
  <c r="G11" i="50"/>
  <c r="F11" i="50"/>
  <c r="G14" i="50"/>
  <c r="F14" i="50"/>
  <c r="H14" i="50"/>
  <c r="G74" i="50" l="1"/>
  <c r="E61" i="50"/>
  <c r="E64" i="50" s="1"/>
  <c r="E22" i="50"/>
  <c r="H35" i="50"/>
  <c r="H47" i="50" s="1"/>
  <c r="I96" i="50"/>
  <c r="I97" i="50"/>
  <c r="E98" i="50"/>
  <c r="F98" i="50"/>
  <c r="G98" i="50"/>
  <c r="H98" i="50"/>
  <c r="I98" i="50" l="1"/>
  <c r="B4" i="7" l="1"/>
  <c r="B14" i="7" s="1"/>
  <c r="E14" i="7"/>
  <c r="E37" i="55" l="1"/>
  <c r="E27" i="55" l="1"/>
  <c r="E33" i="55"/>
  <c r="E24" i="55"/>
  <c r="E30" i="55"/>
  <c r="E19" i="55"/>
  <c r="E50" i="55" s="1"/>
  <c r="D18" i="33"/>
  <c r="H80" i="50" l="1"/>
  <c r="G80" i="50"/>
  <c r="F80" i="50"/>
  <c r="H77" i="50"/>
  <c r="G77" i="50"/>
  <c r="F77" i="50"/>
  <c r="F22" i="50"/>
  <c r="F21" i="50"/>
  <c r="I10" i="50"/>
  <c r="F23" i="50"/>
  <c r="H31" i="52"/>
  <c r="H30" i="52"/>
  <c r="F31" i="52"/>
  <c r="F30" i="52"/>
  <c r="H26" i="52"/>
  <c r="G26" i="52"/>
  <c r="F26" i="52"/>
  <c r="G23" i="52"/>
  <c r="H23" i="52"/>
  <c r="F23" i="52"/>
  <c r="I48" i="52"/>
  <c r="G53" i="52"/>
  <c r="F53" i="52"/>
  <c r="E53" i="52"/>
  <c r="H40" i="52"/>
  <c r="H39" i="52"/>
  <c r="G40" i="52"/>
  <c r="G39" i="52"/>
  <c r="F40" i="52"/>
  <c r="F39" i="52"/>
  <c r="E40" i="52"/>
  <c r="I40" i="52" s="1"/>
  <c r="E39" i="52"/>
  <c r="I37" i="52"/>
  <c r="I36" i="52"/>
  <c r="H38" i="52"/>
  <c r="G38" i="52"/>
  <c r="F38" i="52"/>
  <c r="I34" i="52"/>
  <c r="I33" i="52"/>
  <c r="E35" i="52"/>
  <c r="F35" i="52"/>
  <c r="G35" i="52"/>
  <c r="H29" i="52"/>
  <c r="F29" i="52"/>
  <c r="E29" i="52"/>
  <c r="H20" i="52"/>
  <c r="G20" i="52"/>
  <c r="F20" i="52"/>
  <c r="H10" i="52"/>
  <c r="H9" i="52"/>
  <c r="G10" i="52"/>
  <c r="G9" i="52"/>
  <c r="E10" i="52"/>
  <c r="E9" i="52"/>
  <c r="H8" i="52"/>
  <c r="H11" i="52" s="1"/>
  <c r="G8" i="52"/>
  <c r="G11" i="52" s="1"/>
  <c r="E8" i="52"/>
  <c r="E11" i="52" s="1"/>
  <c r="I52" i="52"/>
  <c r="I51" i="52"/>
  <c r="F41" i="52" l="1"/>
  <c r="H101" i="50"/>
  <c r="F101" i="50"/>
  <c r="G101" i="50"/>
  <c r="G104" i="50" s="1"/>
  <c r="G41" i="52"/>
  <c r="H32" i="52"/>
  <c r="I39" i="52"/>
  <c r="F32" i="52"/>
  <c r="H118" i="50"/>
  <c r="H121" i="50" s="1"/>
  <c r="H117" i="50"/>
  <c r="H120" i="50" s="1"/>
  <c r="F118" i="50"/>
  <c r="F121" i="50" s="1"/>
  <c r="F117" i="50"/>
  <c r="F120" i="50" s="1"/>
  <c r="G61" i="50"/>
  <c r="G60" i="50"/>
  <c r="F61" i="50"/>
  <c r="F60" i="50"/>
  <c r="H22" i="50"/>
  <c r="H21" i="50"/>
  <c r="G23" i="50"/>
  <c r="G22" i="50"/>
  <c r="G21" i="50"/>
  <c r="E118" i="50"/>
  <c r="E117" i="50"/>
  <c r="E120" i="50" s="1"/>
  <c r="I9" i="50"/>
  <c r="F44" i="52"/>
  <c r="H61" i="50"/>
  <c r="H60" i="50"/>
  <c r="G118" i="50"/>
  <c r="G121" i="50" s="1"/>
  <c r="G117" i="50"/>
  <c r="G120" i="50" s="1"/>
  <c r="H116" i="50"/>
  <c r="H119" i="50" s="1"/>
  <c r="H122" i="50" s="1"/>
  <c r="I28" i="50" l="1"/>
  <c r="E49" i="50"/>
  <c r="I22" i="50"/>
  <c r="I75" i="50"/>
  <c r="I99" i="50"/>
  <c r="G49" i="50"/>
  <c r="E80" i="50"/>
  <c r="E60" i="50"/>
  <c r="E63" i="50" s="1"/>
  <c r="G44" i="52"/>
  <c r="E121" i="50"/>
  <c r="I118" i="50"/>
  <c r="I45" i="50"/>
  <c r="I6" i="50"/>
  <c r="E30" i="52"/>
  <c r="I18" i="52"/>
  <c r="F10" i="52"/>
  <c r="I7" i="52"/>
  <c r="G31" i="52"/>
  <c r="I28" i="52"/>
  <c r="I19" i="52"/>
  <c r="E31" i="52"/>
  <c r="E58" i="52" s="1"/>
  <c r="I27" i="50"/>
  <c r="I46" i="50"/>
  <c r="F9" i="52"/>
  <c r="I6" i="52"/>
  <c r="G30" i="52"/>
  <c r="I27" i="52"/>
  <c r="G29" i="52"/>
  <c r="I7" i="50"/>
  <c r="I117" i="50"/>
  <c r="F49" i="50"/>
  <c r="H48" i="50"/>
  <c r="I100" i="50"/>
  <c r="G48" i="50"/>
  <c r="F48" i="50"/>
  <c r="H49" i="50"/>
  <c r="G50" i="50"/>
  <c r="E116" i="50"/>
  <c r="E119" i="50" s="1"/>
  <c r="G116" i="50"/>
  <c r="G119" i="50" s="1"/>
  <c r="G122" i="50" s="1"/>
  <c r="H44" i="52"/>
  <c r="F8" i="52"/>
  <c r="I49" i="50" l="1"/>
  <c r="I21" i="50"/>
  <c r="I60" i="50"/>
  <c r="I63" i="50" s="1"/>
  <c r="I30" i="52"/>
  <c r="I10" i="52"/>
  <c r="I29" i="52"/>
  <c r="G32" i="52"/>
  <c r="I8" i="50"/>
  <c r="E48" i="50"/>
  <c r="I9" i="52"/>
  <c r="E122" i="50"/>
  <c r="F11" i="52"/>
  <c r="I8" i="52"/>
  <c r="I31" i="52"/>
  <c r="I43" i="52"/>
  <c r="I11" i="52" l="1"/>
  <c r="E50" i="52" l="1"/>
  <c r="E44" i="52"/>
  <c r="E47" i="52" s="1"/>
  <c r="E46" i="52"/>
  <c r="E45" i="52"/>
  <c r="E26" i="52"/>
  <c r="E23" i="52"/>
  <c r="E20" i="52"/>
  <c r="E55" i="52"/>
  <c r="E54" i="52"/>
  <c r="E57" i="52" s="1"/>
  <c r="E56" i="52" l="1"/>
  <c r="I20" i="52"/>
  <c r="E32" i="52"/>
  <c r="I32" i="52" s="1"/>
  <c r="E53" i="50"/>
  <c r="H53" i="50"/>
  <c r="G53" i="50"/>
  <c r="F53" i="50"/>
  <c r="I52" i="50"/>
  <c r="I51" i="50"/>
  <c r="I34" i="50"/>
  <c r="F35" i="50"/>
  <c r="I79" i="50"/>
  <c r="I78" i="50"/>
  <c r="I20" i="50"/>
  <c r="I19" i="50"/>
  <c r="I18" i="50"/>
  <c r="F44" i="50"/>
  <c r="F26" i="50"/>
  <c r="F29" i="50" s="1"/>
  <c r="E26" i="50"/>
  <c r="E29" i="50" s="1"/>
  <c r="F47" i="50" l="1"/>
  <c r="F50" i="50"/>
  <c r="I53" i="50"/>
  <c r="I80" i="50"/>
  <c r="I133" i="50" l="1"/>
  <c r="I132" i="50"/>
  <c r="E127" i="50"/>
  <c r="E126" i="50"/>
  <c r="E125" i="50"/>
  <c r="E128" i="50" s="1"/>
  <c r="H23" i="50"/>
  <c r="E38" i="52"/>
  <c r="I25" i="52"/>
  <c r="I24" i="52"/>
  <c r="I22" i="52"/>
  <c r="I21" i="52"/>
  <c r="H35" i="52"/>
  <c r="F46" i="52"/>
  <c r="F45" i="52"/>
  <c r="F47" i="52"/>
  <c r="I23" i="52"/>
  <c r="H55" i="52"/>
  <c r="H54" i="52"/>
  <c r="F55" i="52"/>
  <c r="I55" i="52" s="1"/>
  <c r="F54" i="52"/>
  <c r="H53" i="52"/>
  <c r="F50" i="52"/>
  <c r="F56" i="52" l="1"/>
  <c r="I56" i="52" s="1"/>
  <c r="I50" i="52"/>
  <c r="I38" i="52"/>
  <c r="E41" i="52"/>
  <c r="H56" i="52"/>
  <c r="I53" i="52"/>
  <c r="H41" i="52"/>
  <c r="I35" i="52"/>
  <c r="H50" i="50"/>
  <c r="I26" i="52"/>
  <c r="I11" i="50"/>
  <c r="I41" i="52" l="1"/>
  <c r="I48" i="50"/>
  <c r="I123" i="50" l="1"/>
  <c r="E130" i="50"/>
  <c r="E129" i="50"/>
  <c r="E141" i="50" s="1"/>
  <c r="E77" i="50" l="1"/>
  <c r="E101" i="50" s="1"/>
  <c r="E68" i="50"/>
  <c r="E74" i="50" s="1"/>
  <c r="I58" i="50"/>
  <c r="I57" i="50"/>
  <c r="I55" i="50"/>
  <c r="I54" i="50"/>
  <c r="I30" i="50"/>
  <c r="I25" i="50"/>
  <c r="I24" i="50"/>
  <c r="I16" i="50"/>
  <c r="I15" i="50"/>
  <c r="I13" i="50"/>
  <c r="I12" i="50"/>
  <c r="E104" i="50" l="1"/>
  <c r="I77" i="50"/>
  <c r="I101" i="50"/>
  <c r="H134" i="50" l="1"/>
  <c r="F134" i="50"/>
  <c r="E59" i="50"/>
  <c r="E56" i="50"/>
  <c r="E44" i="50"/>
  <c r="E38" i="50"/>
  <c r="E35" i="50"/>
  <c r="E32" i="50"/>
  <c r="I29" i="50"/>
  <c r="E14" i="50"/>
  <c r="E47" i="50" l="1"/>
  <c r="I47" i="50" s="1"/>
  <c r="E62" i="50"/>
  <c r="E65" i="50" s="1"/>
  <c r="E23" i="50"/>
  <c r="I23" i="50" s="1"/>
  <c r="I17" i="50"/>
  <c r="I59" i="50"/>
  <c r="I14" i="50"/>
  <c r="I26" i="50"/>
  <c r="E50" i="50" l="1"/>
  <c r="G56" i="52"/>
  <c r="G55" i="52"/>
  <c r="G54" i="52"/>
  <c r="G47" i="52"/>
  <c r="G59" i="52" s="1"/>
  <c r="G46" i="52"/>
  <c r="H45" i="52"/>
  <c r="H57" i="52" s="1"/>
  <c r="G45" i="52"/>
  <c r="H47" i="52"/>
  <c r="H59" i="52" s="1"/>
  <c r="H46" i="52"/>
  <c r="H58" i="52" s="1"/>
  <c r="I42" i="52"/>
  <c r="I45" i="52" s="1"/>
  <c r="E17" i="52"/>
  <c r="E59" i="52" s="1"/>
  <c r="F16" i="52"/>
  <c r="F58" i="52" s="1"/>
  <c r="E16" i="52"/>
  <c r="F15" i="52"/>
  <c r="F57" i="52" s="1"/>
  <c r="E15" i="52"/>
  <c r="F14" i="52"/>
  <c r="I14" i="52" s="1"/>
  <c r="I13" i="52"/>
  <c r="I12" i="52"/>
  <c r="G58" i="52" l="1"/>
  <c r="G57" i="52"/>
  <c r="I46" i="52"/>
  <c r="I16" i="52"/>
  <c r="I58" i="52" s="1"/>
  <c r="I44" i="52"/>
  <c r="I47" i="52" s="1"/>
  <c r="F17" i="52"/>
  <c r="I15" i="52"/>
  <c r="I54" i="52"/>
  <c r="I57" i="52" s="1"/>
  <c r="I17" i="52" l="1"/>
  <c r="F59" i="52"/>
  <c r="I59" i="52" l="1"/>
  <c r="I31" i="50" l="1"/>
  <c r="I32" i="50"/>
  <c r="I33" i="50"/>
  <c r="I35" i="50"/>
  <c r="I36" i="50"/>
  <c r="I37" i="50"/>
  <c r="I38" i="50"/>
  <c r="I42" i="50"/>
  <c r="I43" i="50"/>
  <c r="I44" i="50"/>
  <c r="F56" i="50"/>
  <c r="F62" i="50" s="1"/>
  <c r="G56" i="50"/>
  <c r="G62" i="50" s="1"/>
  <c r="H56" i="50"/>
  <c r="H62" i="50" s="1"/>
  <c r="F68" i="50"/>
  <c r="F74" i="50" s="1"/>
  <c r="F104" i="50" s="1"/>
  <c r="I76" i="50"/>
  <c r="I69" i="50"/>
  <c r="I70" i="50"/>
  <c r="I114" i="50"/>
  <c r="I115" i="50"/>
  <c r="F116" i="50"/>
  <c r="F119" i="50" s="1"/>
  <c r="I120" i="50"/>
  <c r="I121" i="50"/>
  <c r="I124" i="50"/>
  <c r="E131" i="50"/>
  <c r="F128" i="50"/>
  <c r="G128" i="50"/>
  <c r="G131" i="50" s="1"/>
  <c r="F126" i="50"/>
  <c r="G126" i="50"/>
  <c r="G129" i="50" s="1"/>
  <c r="H126" i="50"/>
  <c r="H129" i="50" s="1"/>
  <c r="F127" i="50"/>
  <c r="G127" i="50"/>
  <c r="G130" i="50" s="1"/>
  <c r="H127" i="50"/>
  <c r="H130" i="50" s="1"/>
  <c r="H128" i="50"/>
  <c r="H131" i="50" s="1"/>
  <c r="F137" i="50"/>
  <c r="F140" i="50" s="1"/>
  <c r="H137" i="50"/>
  <c r="H140" i="50" s="1"/>
  <c r="E135" i="50"/>
  <c r="F135" i="50"/>
  <c r="F138" i="50" s="1"/>
  <c r="G135" i="50"/>
  <c r="G138" i="50" s="1"/>
  <c r="H135" i="50"/>
  <c r="H138" i="50" s="1"/>
  <c r="E136" i="50"/>
  <c r="F136" i="50"/>
  <c r="F139" i="50" s="1"/>
  <c r="G136" i="50"/>
  <c r="G139" i="50" s="1"/>
  <c r="H136" i="50"/>
  <c r="H139" i="50" s="1"/>
  <c r="F122" i="50" l="1"/>
  <c r="I119" i="50"/>
  <c r="E137" i="50"/>
  <c r="I134" i="50"/>
  <c r="E139" i="50"/>
  <c r="E142" i="50" s="1"/>
  <c r="I136" i="50"/>
  <c r="E138" i="50"/>
  <c r="I135" i="50"/>
  <c r="F131" i="50"/>
  <c r="I128" i="50"/>
  <c r="F129" i="50"/>
  <c r="I126" i="50"/>
  <c r="F130" i="50"/>
  <c r="I127" i="50"/>
  <c r="I56" i="50"/>
  <c r="I61" i="50"/>
  <c r="I64" i="50" s="1"/>
  <c r="I116" i="50"/>
  <c r="H64" i="50"/>
  <c r="H142" i="50" s="1"/>
  <c r="G64" i="50"/>
  <c r="G142" i="50" s="1"/>
  <c r="F64" i="50"/>
  <c r="H65" i="50"/>
  <c r="H63" i="50"/>
  <c r="H141" i="50" s="1"/>
  <c r="G65" i="50"/>
  <c r="G63" i="50"/>
  <c r="G141" i="50" s="1"/>
  <c r="F63" i="50"/>
  <c r="I125" i="50"/>
  <c r="I71" i="50"/>
  <c r="G137" i="50"/>
  <c r="G140" i="50" s="1"/>
  <c r="G143" i="50" l="1"/>
  <c r="F141" i="50"/>
  <c r="F142" i="50"/>
  <c r="I138" i="50"/>
  <c r="I139" i="50"/>
  <c r="I129" i="50"/>
  <c r="I130" i="50"/>
  <c r="I131" i="50"/>
  <c r="E140" i="50"/>
  <c r="E143" i="50" s="1"/>
  <c r="I137" i="50"/>
  <c r="F65" i="50"/>
  <c r="F143" i="50" s="1"/>
  <c r="I62" i="50"/>
  <c r="I65" i="50" s="1"/>
  <c r="I50" i="50"/>
  <c r="I72" i="50" l="1"/>
  <c r="I102" i="50"/>
  <c r="I140" i="50"/>
  <c r="I66" i="50"/>
  <c r="I122" i="50"/>
  <c r="H68" i="50"/>
  <c r="H74" i="50" s="1"/>
  <c r="H104" i="50" s="1"/>
  <c r="H143" i="50" s="1"/>
  <c r="I73" i="50" l="1"/>
  <c r="I74" i="50"/>
  <c r="I104" i="50"/>
  <c r="I67" i="50"/>
  <c r="I141" i="50"/>
  <c r="I68" i="50"/>
  <c r="I142" i="50" l="1"/>
  <c r="I143" i="50"/>
</calcChain>
</file>

<file path=xl/comments1.xml><?xml version="1.0" encoding="utf-8"?>
<comments xmlns="http://schemas.openxmlformats.org/spreadsheetml/2006/main">
  <authors>
    <author>최지현</author>
  </authors>
  <commentList>
    <comment ref="C6" authorId="0" shapeId="0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예산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수입금</t>
        </r>
      </text>
    </comment>
    <comment ref="B18" authorId="0" shapeId="0">
      <text>
        <r>
          <rPr>
            <b/>
            <sz val="9"/>
            <color indexed="81"/>
            <rFont val="돋움"/>
            <family val="3"/>
            <charset val="129"/>
          </rPr>
          <t>보조금+시비 총 입금액</t>
        </r>
      </text>
    </comment>
  </commentList>
</comments>
</file>

<file path=xl/comments2.xml><?xml version="1.0" encoding="utf-8"?>
<comments xmlns="http://schemas.openxmlformats.org/spreadsheetml/2006/main">
  <authors>
    <author>최지현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지출된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금액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직원</t>
        </r>
        <r>
          <rPr>
            <b/>
            <sz val="9"/>
            <color indexed="81"/>
            <rFont val="Tahoma"/>
            <family val="2"/>
          </rPr>
          <t>)</t>
        </r>
      </text>
    </comment>
  </commentList>
</comments>
</file>

<file path=xl/comments3.xml><?xml version="1.0" encoding="utf-8"?>
<comments xmlns="http://schemas.openxmlformats.org/spreadsheetml/2006/main">
  <authors>
    <author>최지현</author>
  </authors>
  <commentList>
    <comment ref="G6" authorId="0" shapeId="0">
      <text>
        <r>
          <rPr>
            <b/>
            <sz val="9"/>
            <color indexed="81"/>
            <rFont val="돋움"/>
            <family val="3"/>
            <charset val="129"/>
          </rPr>
          <t>국민행복카드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지출</t>
        </r>
      </text>
    </comment>
  </commentList>
</comments>
</file>

<file path=xl/sharedStrings.xml><?xml version="1.0" encoding="utf-8"?>
<sst xmlns="http://schemas.openxmlformats.org/spreadsheetml/2006/main" count="1164" uniqueCount="290">
  <si>
    <t>지정후원금</t>
  </si>
  <si>
    <t>비지정후원금</t>
  </si>
  <si>
    <t>기타운영비</t>
  </si>
  <si>
    <t>합   계</t>
  </si>
  <si>
    <t>총     계</t>
  </si>
  <si>
    <t>정부보조</t>
  </si>
  <si>
    <t>산출내역</t>
  </si>
  <si>
    <t>금   액</t>
  </si>
  <si>
    <t>(단위:원)</t>
  </si>
  <si>
    <t>금    액</t>
  </si>
  <si>
    <t>업무추진비</t>
  </si>
  <si>
    <t>산출기초</t>
  </si>
  <si>
    <t>사업수입</t>
  </si>
  <si>
    <t>시설부담</t>
  </si>
  <si>
    <t>급여</t>
  </si>
  <si>
    <t>여비</t>
  </si>
  <si>
    <t>산  출  내  역</t>
  </si>
  <si>
    <t>구      분</t>
  </si>
  <si>
    <t>( 단위 : 원)</t>
  </si>
  <si>
    <t>(단위 : 원)</t>
  </si>
  <si>
    <t>수용비 및 수수료</t>
  </si>
  <si>
    <t>전년도이월금(후원금)</t>
  </si>
  <si>
    <t>항</t>
  </si>
  <si>
    <t>사업비</t>
  </si>
  <si>
    <t>소계</t>
  </si>
  <si>
    <t>잡수입</t>
  </si>
  <si>
    <t>목</t>
  </si>
  <si>
    <t>보조금</t>
  </si>
  <si>
    <t>이월금</t>
  </si>
  <si>
    <t>관</t>
  </si>
  <si>
    <t>사무비</t>
  </si>
  <si>
    <t>후원금</t>
  </si>
  <si>
    <t>계</t>
  </si>
  <si>
    <t>비 고</t>
  </si>
  <si>
    <t>결산</t>
  </si>
  <si>
    <t>금액</t>
  </si>
  <si>
    <t>예산</t>
  </si>
  <si>
    <t>과목</t>
  </si>
  <si>
    <t>증감</t>
  </si>
  <si>
    <t>비고</t>
  </si>
  <si>
    <t>합계</t>
  </si>
  <si>
    <t>(A)</t>
  </si>
  <si>
    <t>(B)</t>
  </si>
  <si>
    <t>인건비</t>
  </si>
  <si>
    <t>구분</t>
  </si>
  <si>
    <t>세                    입</t>
  </si>
  <si>
    <t>세                    출</t>
  </si>
  <si>
    <t>보조구분</t>
  </si>
  <si>
    <t>항    목</t>
  </si>
  <si>
    <t>내    역</t>
  </si>
  <si>
    <t>총    계</t>
  </si>
  <si>
    <t>사업종류</t>
  </si>
  <si>
    <t>보조내역</t>
  </si>
  <si>
    <t>총  합  계</t>
  </si>
  <si>
    <t>후원금수입</t>
  </si>
  <si>
    <t>보조금수입</t>
  </si>
  <si>
    <t>내     역</t>
  </si>
  <si>
    <t>구  분</t>
  </si>
  <si>
    <t>보조기관</t>
  </si>
  <si>
    <t>항     목</t>
  </si>
  <si>
    <t>전년도이월금</t>
    <phoneticPr fontId="9" type="noConversion"/>
  </si>
  <si>
    <t>잡지출</t>
    <phoneticPr fontId="9" type="noConversion"/>
  </si>
  <si>
    <t>국고보조금</t>
    <phoneticPr fontId="9" type="noConversion"/>
  </si>
  <si>
    <t>보조금수입</t>
    <phoneticPr fontId="9" type="noConversion"/>
  </si>
  <si>
    <t>외부지원금</t>
    <phoneticPr fontId="9" type="noConversion"/>
  </si>
  <si>
    <t>기타보조금</t>
    <phoneticPr fontId="9" type="noConversion"/>
  </si>
  <si>
    <t>강북구청</t>
    <phoneticPr fontId="9" type="noConversion"/>
  </si>
  <si>
    <t>공공요금</t>
    <phoneticPr fontId="9" type="noConversion"/>
  </si>
  <si>
    <t>운영비</t>
    <phoneticPr fontId="9" type="noConversion"/>
  </si>
  <si>
    <t>제수당</t>
    <phoneticPr fontId="9" type="noConversion"/>
  </si>
  <si>
    <t>수령일</t>
    <phoneticPr fontId="9" type="noConversion"/>
  </si>
  <si>
    <t>합계</t>
    <phoneticPr fontId="9" type="noConversion"/>
  </si>
  <si>
    <t>1분기보조금</t>
    <phoneticPr fontId="9" type="noConversion"/>
  </si>
  <si>
    <t>2분기보조금</t>
    <phoneticPr fontId="9" type="noConversion"/>
  </si>
  <si>
    <t>3분기보조금</t>
  </si>
  <si>
    <t>잡수입</t>
    <phoneticPr fontId="9" type="noConversion"/>
  </si>
  <si>
    <t>사업구분</t>
    <phoneticPr fontId="9" type="noConversion"/>
  </si>
  <si>
    <t>시설비</t>
    <phoneticPr fontId="9" type="noConversion"/>
  </si>
  <si>
    <t>차기이월금</t>
    <phoneticPr fontId="9" type="noConversion"/>
  </si>
  <si>
    <t>시도보조금</t>
    <phoneticPr fontId="9" type="noConversion"/>
  </si>
  <si>
    <t>과년도수입</t>
    <phoneticPr fontId="9" type="noConversion"/>
  </si>
  <si>
    <t>시군구보조금</t>
    <phoneticPr fontId="9" type="noConversion"/>
  </si>
  <si>
    <t>운영비</t>
    <phoneticPr fontId="9" type="noConversion"/>
  </si>
  <si>
    <t>업무추진비</t>
    <phoneticPr fontId="9" type="noConversion"/>
  </si>
  <si>
    <t>기관운영비</t>
  </si>
  <si>
    <t>사회보험부담금</t>
  </si>
  <si>
    <t>퇴직금 및 퇴직적립금</t>
  </si>
  <si>
    <t>(A-B)</t>
    <phoneticPr fontId="9" type="noConversion"/>
  </si>
  <si>
    <t>보조금합계</t>
    <phoneticPr fontId="9" type="noConversion"/>
  </si>
  <si>
    <t>사업수입 합계</t>
    <phoneticPr fontId="9" type="noConversion"/>
  </si>
  <si>
    <t>사업비 합계</t>
    <phoneticPr fontId="9" type="noConversion"/>
  </si>
  <si>
    <t>소 계</t>
    <phoneticPr fontId="9" type="noConversion"/>
  </si>
  <si>
    <t>기타비용 합계</t>
    <phoneticPr fontId="9" type="noConversion"/>
  </si>
  <si>
    <t>사업수입</t>
    <phoneticPr fontId="9" type="noConversion"/>
  </si>
  <si>
    <t>과년도 수입</t>
    <phoneticPr fontId="9" type="noConversion"/>
  </si>
  <si>
    <t>국고보조금</t>
    <phoneticPr fontId="12" type="noConversion"/>
  </si>
  <si>
    <t>시도보조금</t>
    <phoneticPr fontId="12" type="noConversion"/>
  </si>
  <si>
    <t>기타보조금</t>
    <phoneticPr fontId="12" type="noConversion"/>
  </si>
  <si>
    <t>외부지원금</t>
    <phoneticPr fontId="9" type="noConversion"/>
  </si>
  <si>
    <t>잡수입</t>
    <phoneticPr fontId="9" type="noConversion"/>
  </si>
  <si>
    <t>이월금</t>
    <phoneticPr fontId="9" type="noConversion"/>
  </si>
  <si>
    <t>후원금이월금</t>
    <phoneticPr fontId="9" type="noConversion"/>
  </si>
  <si>
    <t>합계</t>
    <phoneticPr fontId="9" type="noConversion"/>
  </si>
  <si>
    <t>반환금</t>
    <phoneticPr fontId="9" type="noConversion"/>
  </si>
  <si>
    <t>잡지출</t>
    <phoneticPr fontId="9" type="noConversion"/>
  </si>
  <si>
    <t>시설장비유지비</t>
    <phoneticPr fontId="9" type="noConversion"/>
  </si>
  <si>
    <t>자산취득비</t>
    <phoneticPr fontId="9" type="noConversion"/>
  </si>
  <si>
    <t>수당</t>
    <phoneticPr fontId="9" type="noConversion"/>
  </si>
  <si>
    <t>외부지원금</t>
    <phoneticPr fontId="9" type="noConversion"/>
  </si>
  <si>
    <t>2분기 보조금</t>
    <phoneticPr fontId="9" type="noConversion"/>
  </si>
  <si>
    <t>3분기 보조금</t>
    <phoneticPr fontId="9" type="noConversion"/>
  </si>
  <si>
    <t>3분기보조금</t>
    <phoneticPr fontId="9" type="noConversion"/>
  </si>
  <si>
    <t>4분기보조금</t>
    <phoneticPr fontId="9" type="noConversion"/>
  </si>
  <si>
    <t>1분기 보조금</t>
    <phoneticPr fontId="9" type="noConversion"/>
  </si>
  <si>
    <t>4분기 보조금</t>
    <phoneticPr fontId="9" type="noConversion"/>
  </si>
  <si>
    <t>인건비</t>
    <phoneticPr fontId="9" type="noConversion"/>
  </si>
  <si>
    <t>사무비</t>
    <phoneticPr fontId="9" type="noConversion"/>
  </si>
  <si>
    <t>업무추진비</t>
    <phoneticPr fontId="9" type="noConversion"/>
  </si>
  <si>
    <t>시설비</t>
    <phoneticPr fontId="9" type="noConversion"/>
  </si>
  <si>
    <t>재산조성비</t>
    <phoneticPr fontId="9" type="noConversion"/>
  </si>
  <si>
    <t>운영비</t>
    <phoneticPr fontId="9" type="noConversion"/>
  </si>
  <si>
    <t>운영비 합계</t>
    <phoneticPr fontId="9" type="noConversion"/>
  </si>
  <si>
    <t>업무추진비 합계</t>
    <phoneticPr fontId="9" type="noConversion"/>
  </si>
  <si>
    <t>인건비 합계</t>
    <phoneticPr fontId="9" type="noConversion"/>
  </si>
  <si>
    <t>시설비 합계</t>
    <phoneticPr fontId="9" type="noConversion"/>
  </si>
  <si>
    <t>반환금</t>
    <phoneticPr fontId="9" type="noConversion"/>
  </si>
  <si>
    <t>반환금</t>
    <phoneticPr fontId="9" type="noConversion"/>
  </si>
  <si>
    <t>시군구보조금</t>
    <phoneticPr fontId="9" type="noConversion"/>
  </si>
  <si>
    <t>시군구보조금</t>
    <phoneticPr fontId="9" type="noConversion"/>
  </si>
  <si>
    <t>사업비</t>
    <phoneticPr fontId="9" type="noConversion"/>
  </si>
  <si>
    <t>(A-B)</t>
    <phoneticPr fontId="9" type="noConversion"/>
  </si>
  <si>
    <t>재산조성비 합계</t>
    <phoneticPr fontId="9" type="noConversion"/>
  </si>
  <si>
    <t>사무비 합계</t>
    <phoneticPr fontId="9" type="noConversion"/>
  </si>
  <si>
    <t>사업비 합계</t>
    <phoneticPr fontId="9" type="noConversion"/>
  </si>
  <si>
    <t>반환금 합계</t>
    <phoneticPr fontId="9" type="noConversion"/>
  </si>
  <si>
    <t>잡지출</t>
    <phoneticPr fontId="9" type="noConversion"/>
  </si>
  <si>
    <t>잡지출 합계</t>
    <phoneticPr fontId="9" type="noConversion"/>
  </si>
  <si>
    <t>잡지출</t>
    <phoneticPr fontId="9" type="noConversion"/>
  </si>
  <si>
    <t>차기이월금</t>
    <phoneticPr fontId="9" type="noConversion"/>
  </si>
  <si>
    <t>차기이월금 합계</t>
    <phoneticPr fontId="9" type="noConversion"/>
  </si>
  <si>
    <t>차기이월금</t>
    <phoneticPr fontId="9" type="noConversion"/>
  </si>
  <si>
    <t>서울시청</t>
    <phoneticPr fontId="9" type="noConversion"/>
  </si>
  <si>
    <t>기타후생경비</t>
    <phoneticPr fontId="9" type="noConversion"/>
  </si>
  <si>
    <t>예산</t>
    <phoneticPr fontId="9" type="noConversion"/>
  </si>
  <si>
    <t>기타후생경비</t>
    <phoneticPr fontId="9" type="noConversion"/>
  </si>
  <si>
    <t>시설비</t>
    <phoneticPr fontId="9" type="noConversion"/>
  </si>
  <si>
    <t>이자</t>
    <phoneticPr fontId="9" type="noConversion"/>
  </si>
  <si>
    <t>잡수입 합계</t>
    <phoneticPr fontId="9" type="noConversion"/>
  </si>
  <si>
    <t>사업비</t>
    <phoneticPr fontId="9" type="noConversion"/>
  </si>
  <si>
    <t>사회보험부담금</t>
    <phoneticPr fontId="9" type="noConversion"/>
  </si>
  <si>
    <t>퇴직금 및 퇴직적립금</t>
    <phoneticPr fontId="9" type="noConversion"/>
  </si>
  <si>
    <t>강사비 및 진행비</t>
    <phoneticPr fontId="9" type="noConversion"/>
  </si>
  <si>
    <t>기관운영비</t>
    <phoneticPr fontId="9" type="noConversion"/>
  </si>
  <si>
    <t>통장이자</t>
    <phoneticPr fontId="9" type="noConversion"/>
  </si>
  <si>
    <t>통장이자</t>
    <phoneticPr fontId="9" type="noConversion"/>
  </si>
  <si>
    <t>반환금</t>
    <phoneticPr fontId="9" type="noConversion"/>
  </si>
  <si>
    <t>반환금</t>
    <phoneticPr fontId="9" type="noConversion"/>
  </si>
  <si>
    <t>출장비</t>
    <phoneticPr fontId="9" type="noConversion"/>
  </si>
  <si>
    <t>시도보조금</t>
    <phoneticPr fontId="9" type="noConversion"/>
  </si>
  <si>
    <t>이자</t>
    <phoneticPr fontId="9" type="noConversion"/>
  </si>
  <si>
    <t>통장이자</t>
    <phoneticPr fontId="9" type="noConversion"/>
  </si>
  <si>
    <t>시스템이자</t>
    <phoneticPr fontId="9" type="noConversion"/>
  </si>
  <si>
    <t>1차 보조금</t>
    <phoneticPr fontId="9" type="noConversion"/>
  </si>
  <si>
    <t>진행비</t>
    <phoneticPr fontId="9" type="noConversion"/>
  </si>
  <si>
    <t>전년도 이월금</t>
    <phoneticPr fontId="9" type="noConversion"/>
  </si>
  <si>
    <t>강북구가족센터(아이돌봄지원사업)</t>
    <phoneticPr fontId="9" type="noConversion"/>
  </si>
  <si>
    <t>과년도
지출</t>
    <phoneticPr fontId="9" type="noConversion"/>
  </si>
  <si>
    <t>&lt;&lt;합        계&gt;&gt;</t>
  </si>
  <si>
    <t>아돌</t>
    <phoneticPr fontId="9" type="noConversion"/>
  </si>
  <si>
    <t>아이돌봄지원사업</t>
    <phoneticPr fontId="9" type="noConversion"/>
  </si>
  <si>
    <t>아이돌봄지원사업(예탁금)</t>
    <phoneticPr fontId="9" type="noConversion"/>
  </si>
  <si>
    <t>시비지원</t>
    <phoneticPr fontId="9" type="noConversion"/>
  </si>
  <si>
    <t>서울형 아이돌봄지원사업</t>
    <phoneticPr fontId="9" type="noConversion"/>
  </si>
  <si>
    <t>종사자 조정수당</t>
    <phoneticPr fontId="9" type="noConversion"/>
  </si>
  <si>
    <t>종사자 복지포인트</t>
    <phoneticPr fontId="9" type="noConversion"/>
  </si>
  <si>
    <t>한부모지원사업</t>
    <phoneticPr fontId="9" type="noConversion"/>
  </si>
  <si>
    <t>돌보미 추가수당사업</t>
    <phoneticPr fontId="9" type="noConversion"/>
  </si>
  <si>
    <t>돌보미 특화교육사업</t>
    <phoneticPr fontId="9" type="noConversion"/>
  </si>
  <si>
    <t>둘째출산첫째돌봄사업</t>
    <phoneticPr fontId="9" type="noConversion"/>
  </si>
  <si>
    <t>돌보미 예방접종사업</t>
    <phoneticPr fontId="9" type="noConversion"/>
  </si>
  <si>
    <t>영아전담사업</t>
    <phoneticPr fontId="9" type="noConversion"/>
  </si>
  <si>
    <t>등하원사업</t>
    <phoneticPr fontId="9" type="noConversion"/>
  </si>
  <si>
    <t>병원동행사업</t>
    <phoneticPr fontId="9" type="noConversion"/>
  </si>
  <si>
    <t>아이돌봄</t>
    <phoneticPr fontId="9" type="noConversion"/>
  </si>
  <si>
    <t>이용자 본인부담금</t>
    <phoneticPr fontId="9" type="noConversion"/>
  </si>
  <si>
    <t>아이돌봄 시비지원사업</t>
    <phoneticPr fontId="9" type="noConversion"/>
  </si>
  <si>
    <t>국민행복카드사업</t>
    <phoneticPr fontId="9" type="noConversion"/>
  </si>
  <si>
    <t>돌보미 양성교육사업</t>
    <phoneticPr fontId="9" type="noConversion"/>
  </si>
  <si>
    <t>국민행복카드사업
(본인부담금)</t>
    <phoneticPr fontId="9" type="noConversion"/>
  </si>
  <si>
    <t>아이돌봄지원사업</t>
    <phoneticPr fontId="9" type="noConversion"/>
  </si>
  <si>
    <t>서울형 아이돌봄지원사업</t>
    <phoneticPr fontId="9" type="noConversion"/>
  </si>
  <si>
    <t>종사자 조정수당</t>
    <phoneticPr fontId="9" type="noConversion"/>
  </si>
  <si>
    <t>종사자 복지포인트</t>
    <phoneticPr fontId="9" type="noConversion"/>
  </si>
  <si>
    <t>아이돌봄지원사업</t>
    <phoneticPr fontId="9" type="noConversion"/>
  </si>
  <si>
    <t>전기가스수도요금, 인터넷전화요금, 문자발송수수료 등</t>
    <phoneticPr fontId="9" type="noConversion"/>
  </si>
  <si>
    <t>공과금제세</t>
    <phoneticPr fontId="9" type="noConversion"/>
  </si>
  <si>
    <t>아이돌봄지원사업</t>
    <phoneticPr fontId="9" type="noConversion"/>
  </si>
  <si>
    <t>워크샵비, 직무교육비, 법정의무교육비 등</t>
    <phoneticPr fontId="9" type="noConversion"/>
  </si>
  <si>
    <t>시설관련수수료, 임대수수료, 기타발생수수료 등</t>
    <phoneticPr fontId="9" type="noConversion"/>
  </si>
  <si>
    <t>아이돌봄지원
사업비</t>
    <phoneticPr fontId="9" type="noConversion"/>
  </si>
  <si>
    <t>아이돌봄
시비지원
사업비</t>
    <phoneticPr fontId="9" type="noConversion"/>
  </si>
  <si>
    <t>한부모지원사업</t>
    <phoneticPr fontId="9" type="noConversion"/>
  </si>
  <si>
    <t>돌보미 예방접종사업</t>
    <phoneticPr fontId="9" type="noConversion"/>
  </si>
  <si>
    <t>영아전담사업</t>
    <phoneticPr fontId="9" type="noConversion"/>
  </si>
  <si>
    <t>등하원사업</t>
    <phoneticPr fontId="9" type="noConversion"/>
  </si>
  <si>
    <t>병원동행사업</t>
    <phoneticPr fontId="9" type="noConversion"/>
  </si>
  <si>
    <t>아이돌봄시비지원사업</t>
    <phoneticPr fontId="9" type="noConversion"/>
  </si>
  <si>
    <t>활동수당</t>
    <phoneticPr fontId="9" type="noConversion"/>
  </si>
  <si>
    <t>활동수당 및 진행비</t>
    <phoneticPr fontId="9" type="noConversion"/>
  </si>
  <si>
    <t>활동수당, 강사비 및 진행비</t>
    <phoneticPr fontId="9" type="noConversion"/>
  </si>
  <si>
    <t>둘째출산 첫째돌봄사업</t>
    <phoneticPr fontId="9" type="noConversion"/>
  </si>
  <si>
    <t>아이돌봄수당 사업비</t>
    <phoneticPr fontId="9" type="noConversion"/>
  </si>
  <si>
    <t>아이돌보미 관리 사업비</t>
    <phoneticPr fontId="9" type="noConversion"/>
  </si>
  <si>
    <t>아이돌봄지원사업</t>
    <phoneticPr fontId="9" type="noConversion"/>
  </si>
  <si>
    <t>돌보미보험료, 교육비 등</t>
    <phoneticPr fontId="9" type="noConversion"/>
  </si>
  <si>
    <t>활동수당</t>
    <phoneticPr fontId="9" type="noConversion"/>
  </si>
  <si>
    <t>아이돌봄지원사업(예탁금)</t>
    <phoneticPr fontId="9" type="noConversion"/>
  </si>
  <si>
    <t>국민행복카드사업</t>
    <phoneticPr fontId="9" type="noConversion"/>
  </si>
  <si>
    <t>활동수당</t>
    <phoneticPr fontId="9" type="noConversion"/>
  </si>
  <si>
    <t>국민행복카드사업</t>
    <phoneticPr fontId="9" type="noConversion"/>
  </si>
  <si>
    <t>통장이자</t>
    <phoneticPr fontId="9" type="noConversion"/>
  </si>
  <si>
    <t>서울형 아이돌봄지원사업</t>
    <phoneticPr fontId="9" type="noConversion"/>
  </si>
  <si>
    <t>통장이자</t>
    <phoneticPr fontId="9" type="noConversion"/>
  </si>
  <si>
    <t>한부모지원사업</t>
    <phoneticPr fontId="9" type="noConversion"/>
  </si>
  <si>
    <t>돌보미 특화교육사업</t>
    <phoneticPr fontId="9" type="noConversion"/>
  </si>
  <si>
    <t>-</t>
    <phoneticPr fontId="9" type="noConversion"/>
  </si>
  <si>
    <t>아이돌봄
시비지원사업</t>
    <phoneticPr fontId="9" type="noConversion"/>
  </si>
  <si>
    <t>소   계</t>
    <phoneticPr fontId="9" type="noConversion"/>
  </si>
  <si>
    <t>소   계</t>
    <phoneticPr fontId="9" type="noConversion"/>
  </si>
  <si>
    <t>아이돌봄수당 사업비</t>
    <phoneticPr fontId="9" type="noConversion"/>
  </si>
  <si>
    <t>문자발송수수료 등</t>
    <phoneticPr fontId="9" type="noConversion"/>
  </si>
  <si>
    <t>아이돌봄지원사업</t>
    <phoneticPr fontId="9" type="noConversion"/>
  </si>
  <si>
    <t>활동수당</t>
    <phoneticPr fontId="9" type="noConversion"/>
  </si>
  <si>
    <t>돌보미보험료, 돌보미교육비 등</t>
    <phoneticPr fontId="9" type="noConversion"/>
  </si>
  <si>
    <t>아이돌봄지원 사업비</t>
    <phoneticPr fontId="9" type="noConversion"/>
  </si>
  <si>
    <t>아이돌봄지원 사업비 합계</t>
    <phoneticPr fontId="9" type="noConversion"/>
  </si>
  <si>
    <t>아이돌보미 관리 사업비</t>
    <phoneticPr fontId="9" type="noConversion"/>
  </si>
  <si>
    <t>아이돌봄 시비지원 사업비</t>
    <phoneticPr fontId="9" type="noConversion"/>
  </si>
  <si>
    <t>아이돌봄 시비지원 사업비 합계</t>
    <phoneticPr fontId="9" type="noConversion"/>
  </si>
  <si>
    <t>한부모지원사업</t>
    <phoneticPr fontId="9" type="noConversion"/>
  </si>
  <si>
    <t>둘째출산 첫째돌봄사업</t>
    <phoneticPr fontId="9" type="noConversion"/>
  </si>
  <si>
    <t>과년도
지출</t>
    <phoneticPr fontId="9" type="noConversion"/>
  </si>
  <si>
    <t>과년도지출</t>
    <phoneticPr fontId="9" type="noConversion"/>
  </si>
  <si>
    <t>과년도지출 합계</t>
    <phoneticPr fontId="9" type="noConversion"/>
  </si>
  <si>
    <t>강북구청</t>
  </si>
  <si>
    <t>2025년 예산</t>
    <phoneticPr fontId="9" type="noConversion"/>
  </si>
  <si>
    <t>2025년 결산</t>
    <phoneticPr fontId="9" type="noConversion"/>
  </si>
  <si>
    <t>2025년 강북구가족센터(아이돌봄지원사업) 세입·세출 결산서</t>
    <phoneticPr fontId="9" type="noConversion"/>
  </si>
  <si>
    <t>성평등가족부</t>
    <phoneticPr fontId="9" type="noConversion"/>
  </si>
  <si>
    <t>보조금</t>
    <phoneticPr fontId="9" type="noConversion"/>
  </si>
  <si>
    <t>자부담</t>
    <phoneticPr fontId="9" type="noConversion"/>
  </si>
  <si>
    <t>2025년 과년도지출 명세서</t>
    <phoneticPr fontId="9" type="noConversion"/>
  </si>
  <si>
    <t>2025년 정부보조금 명세서</t>
    <phoneticPr fontId="9" type="noConversion"/>
  </si>
  <si>
    <t>2025년 세입결산서</t>
    <phoneticPr fontId="9" type="noConversion"/>
  </si>
  <si>
    <t>2025년 세출결산서</t>
    <phoneticPr fontId="9" type="noConversion"/>
  </si>
  <si>
    <t>2025년 사업수입명세서</t>
    <phoneticPr fontId="9" type="noConversion"/>
  </si>
  <si>
    <t>2025년 잡수입 명세서</t>
    <phoneticPr fontId="9" type="noConversion"/>
  </si>
  <si>
    <t>2025년 인건비 명세서</t>
    <phoneticPr fontId="9" type="noConversion"/>
  </si>
  <si>
    <t>2025년 사업비 명세서</t>
    <phoneticPr fontId="9" type="noConversion"/>
  </si>
  <si>
    <t>2025년 기타비용 명세서</t>
    <phoneticPr fontId="9" type="noConversion"/>
  </si>
  <si>
    <t>2025년 잡지출 명세서</t>
    <phoneticPr fontId="9" type="noConversion"/>
  </si>
  <si>
    <t>2025년 반환금 명세서</t>
    <phoneticPr fontId="9" type="noConversion"/>
  </si>
  <si>
    <t>2025.01.24.</t>
    <phoneticPr fontId="9" type="noConversion"/>
  </si>
  <si>
    <t>2025.04.25.</t>
    <phoneticPr fontId="9" type="noConversion"/>
  </si>
  <si>
    <t>2025.07.14.</t>
    <phoneticPr fontId="9" type="noConversion"/>
  </si>
  <si>
    <t>2025.10.15.</t>
    <phoneticPr fontId="9" type="noConversion"/>
  </si>
  <si>
    <t>2025.04.24.</t>
    <phoneticPr fontId="9" type="noConversion"/>
  </si>
  <si>
    <t>2025.07.18.</t>
    <phoneticPr fontId="9" type="noConversion"/>
  </si>
  <si>
    <t>2025.10.17.</t>
    <phoneticPr fontId="9" type="noConversion"/>
  </si>
  <si>
    <t>2025.04.28.</t>
    <phoneticPr fontId="9" type="noConversion"/>
  </si>
  <si>
    <t>3차 보조금</t>
    <phoneticPr fontId="9" type="noConversion"/>
  </si>
  <si>
    <t>2025.05.16.</t>
    <phoneticPr fontId="9" type="noConversion"/>
  </si>
  <si>
    <t>양성교육 및 실습</t>
    <phoneticPr fontId="9" type="noConversion"/>
  </si>
  <si>
    <t>자부담</t>
    <phoneticPr fontId="9" type="noConversion"/>
  </si>
  <si>
    <t>보조금</t>
    <phoneticPr fontId="9" type="noConversion"/>
  </si>
  <si>
    <t>둘째출산시 첫째돌봄사업</t>
    <phoneticPr fontId="9" type="noConversion"/>
  </si>
  <si>
    <t>둘째출산시첫째돌봄사업</t>
    <phoneticPr fontId="9" type="noConversion"/>
  </si>
  <si>
    <t>아이돌보미예방접종사업</t>
    <phoneticPr fontId="9" type="noConversion"/>
  </si>
  <si>
    <t>아이돌보미추가지원사업</t>
    <phoneticPr fontId="9" type="noConversion"/>
  </si>
  <si>
    <t>서울형인력지원사업</t>
    <phoneticPr fontId="9" type="noConversion"/>
  </si>
  <si>
    <t>2025.05.23.</t>
    <phoneticPr fontId="9" type="noConversion"/>
  </si>
  <si>
    <t>일반수용비</t>
    <phoneticPr fontId="9" type="noConversion"/>
  </si>
  <si>
    <t>제세공과금</t>
    <phoneticPr fontId="9" type="noConversion"/>
  </si>
  <si>
    <t>2025.12.31.</t>
    <phoneticPr fontId="9" type="noConversion"/>
  </si>
  <si>
    <t>-</t>
    <phoneticPr fontId="9" type="noConversion"/>
  </si>
  <si>
    <t>-</t>
    <phoneticPr fontId="9" type="noConversion"/>
  </si>
  <si>
    <t>-</t>
    <phoneticPr fontId="9" type="noConversion"/>
  </si>
  <si>
    <t>아이돌봄</t>
    <phoneticPr fontId="9" type="noConversion"/>
  </si>
  <si>
    <t>-</t>
    <phoneticPr fontId="9" type="noConversion"/>
  </si>
  <si>
    <t>-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</si>
</sst>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_(* #,##0_);_(* \(#,##0\);_(* &quot;-&quot;_);_(@_)"/>
    <numFmt numFmtId="177" formatCode="#,##0_ "/>
    <numFmt numFmtId="178" formatCode="#,##0_);[Red]\(#,##0\)"/>
  </numFmts>
  <fonts count="4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체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color rgb="FF000000"/>
      <name val="바탕체"/>
      <family val="1"/>
      <charset val="129"/>
    </font>
    <font>
      <sz val="9"/>
      <name val="굴림"/>
      <family val="3"/>
      <charset val="129"/>
    </font>
    <font>
      <b/>
      <sz val="20"/>
      <color rgb="FF000000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1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20"/>
      <name val="맑은 고딕"/>
      <family val="3"/>
      <charset val="129"/>
    </font>
    <font>
      <b/>
      <u/>
      <sz val="2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굴림체"/>
      <family val="3"/>
      <charset val="129"/>
    </font>
    <font>
      <b/>
      <sz val="15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9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9"/>
      <color theme="1"/>
      <name val="굴림체"/>
      <family val="3"/>
      <charset val="129"/>
    </font>
    <font>
      <b/>
      <sz val="10"/>
      <color theme="1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3">
    <xf numFmtId="0" fontId="0" fillId="0" borderId="0">
      <alignment vertical="center"/>
    </xf>
    <xf numFmtId="0" fontId="3" fillId="0" borderId="0"/>
    <xf numFmtId="176" fontId="3" fillId="0" borderId="0"/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41" fontId="5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2" fillId="0" borderId="0">
      <alignment vertical="center"/>
    </xf>
    <xf numFmtId="41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/>
    <xf numFmtId="0" fontId="1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9" fontId="2" fillId="0" borderId="0">
      <alignment vertical="center"/>
    </xf>
    <xf numFmtId="41" fontId="5" fillId="0" borderId="0">
      <alignment vertical="center"/>
    </xf>
    <xf numFmtId="177" fontId="14" fillId="0" borderId="0"/>
    <xf numFmtId="41" fontId="2" fillId="0" borderId="0">
      <alignment vertical="center"/>
    </xf>
    <xf numFmtId="0" fontId="1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728">
    <xf numFmtId="0" fontId="0" fillId="0" borderId="0" xfId="0">
      <alignment vertical="center"/>
    </xf>
    <xf numFmtId="0" fontId="0" fillId="0" borderId="0" xfId="3" applyFont="1">
      <alignment vertical="center"/>
    </xf>
    <xf numFmtId="177" fontId="6" fillId="3" borderId="0" xfId="5" applyNumberFormat="1" applyFont="1" applyFill="1">
      <alignment vertical="center"/>
    </xf>
    <xf numFmtId="177" fontId="6" fillId="3" borderId="0" xfId="5" applyNumberFormat="1" applyFont="1" applyFill="1" applyAlignment="1">
      <alignment horizontal="center" vertical="center"/>
    </xf>
    <xf numFmtId="0" fontId="6" fillId="3" borderId="0" xfId="1" applyFont="1" applyFill="1" applyAlignment="1">
      <alignment vertical="center"/>
    </xf>
    <xf numFmtId="0" fontId="6" fillId="3" borderId="0" xfId="1" applyFont="1" applyFill="1" applyAlignment="1">
      <alignment horizontal="center" vertical="center"/>
    </xf>
    <xf numFmtId="0" fontId="6" fillId="3" borderId="0" xfId="5" applyFont="1" applyFill="1">
      <alignment vertical="center"/>
    </xf>
    <xf numFmtId="0" fontId="7" fillId="3" borderId="0" xfId="5" applyFont="1" applyFill="1">
      <alignment vertical="center"/>
    </xf>
    <xf numFmtId="41" fontId="0" fillId="0" borderId="0" xfId="6" applyFont="1">
      <alignment vertical="center"/>
    </xf>
    <xf numFmtId="0" fontId="0" fillId="0" borderId="0" xfId="5" applyFont="1">
      <alignment vertical="center"/>
    </xf>
    <xf numFmtId="41" fontId="6" fillId="0" borderId="0" xfId="6" applyFont="1">
      <alignment vertical="center"/>
    </xf>
    <xf numFmtId="0" fontId="6" fillId="0" borderId="0" xfId="5" applyFont="1">
      <alignment vertical="center"/>
    </xf>
    <xf numFmtId="41" fontId="7" fillId="0" borderId="0" xfId="6" applyFont="1">
      <alignment vertical="center"/>
    </xf>
    <xf numFmtId="0" fontId="7" fillId="0" borderId="0" xfId="5" applyFont="1">
      <alignment vertical="center"/>
    </xf>
    <xf numFmtId="41" fontId="0" fillId="0" borderId="0" xfId="10" applyFont="1">
      <alignment vertical="center"/>
    </xf>
    <xf numFmtId="0" fontId="2" fillId="0" borderId="0" xfId="14">
      <alignment vertical="center"/>
    </xf>
    <xf numFmtId="0" fontId="6" fillId="4" borderId="0" xfId="1" applyFont="1" applyFill="1" applyAlignment="1">
      <alignment horizontal="center" vertical="center"/>
    </xf>
    <xf numFmtId="41" fontId="0" fillId="0" borderId="0" xfId="15" applyFont="1">
      <alignment vertical="center"/>
    </xf>
    <xf numFmtId="176" fontId="6" fillId="4" borderId="0" xfId="1" applyNumberFormat="1" applyFont="1" applyFill="1" applyAlignment="1">
      <alignment horizontal="center" vertical="center"/>
    </xf>
    <xf numFmtId="177" fontId="18" fillId="0" borderId="1" xfId="15" applyNumberFormat="1" applyFont="1" applyBorder="1" applyAlignment="1">
      <alignment horizontal="right" vertical="center"/>
    </xf>
    <xf numFmtId="41" fontId="8" fillId="0" borderId="0" xfId="10">
      <alignment vertical="center"/>
    </xf>
    <xf numFmtId="177" fontId="19" fillId="0" borderId="0" xfId="3" applyNumberFormat="1" applyFont="1" applyAlignment="1">
      <alignment horizontal="right" vertical="center"/>
    </xf>
    <xf numFmtId="177" fontId="20" fillId="3" borderId="0" xfId="5" applyNumberFormat="1" applyFont="1" applyFill="1">
      <alignment vertical="center"/>
    </xf>
    <xf numFmtId="177" fontId="20" fillId="3" borderId="0" xfId="5" applyNumberFormat="1" applyFont="1" applyFill="1" applyAlignment="1">
      <alignment horizontal="center" vertical="center"/>
    </xf>
    <xf numFmtId="41" fontId="20" fillId="3" borderId="0" xfId="6" applyFont="1" applyFill="1" applyAlignment="1">
      <alignment horizontal="left" vertical="center" indent="1"/>
    </xf>
    <xf numFmtId="177" fontId="20" fillId="3" borderId="0" xfId="5" applyNumberFormat="1" applyFont="1" applyFill="1" applyAlignment="1">
      <alignment vertical="center" shrinkToFit="1"/>
    </xf>
    <xf numFmtId="41" fontId="21" fillId="0" borderId="0" xfId="10" applyFont="1" applyAlignment="1">
      <alignment horizontal="center" vertical="center"/>
    </xf>
    <xf numFmtId="41" fontId="21" fillId="0" borderId="0" xfId="10" applyFont="1" applyAlignment="1">
      <alignment horizontal="left" vertical="center"/>
    </xf>
    <xf numFmtId="0" fontId="21" fillId="0" borderId="0" xfId="0" applyFont="1">
      <alignment vertical="center"/>
    </xf>
    <xf numFmtId="0" fontId="20" fillId="3" borderId="0" xfId="5" applyFont="1" applyFill="1" applyAlignment="1">
      <alignment horizontal="center" vertical="center"/>
    </xf>
    <xf numFmtId="0" fontId="20" fillId="3" borderId="0" xfId="5" applyFont="1" applyFill="1" applyAlignment="1">
      <alignment horizontal="center" vertical="center" shrinkToFit="1"/>
    </xf>
    <xf numFmtId="0" fontId="22" fillId="3" borderId="0" xfId="5" applyFont="1" applyFill="1" applyAlignment="1">
      <alignment horizontal="center" vertical="center"/>
    </xf>
    <xf numFmtId="0" fontId="22" fillId="3" borderId="0" xfId="5" applyFont="1" applyFill="1" applyAlignment="1">
      <alignment horizontal="center" vertical="center" shrinkToFit="1"/>
    </xf>
    <xf numFmtId="41" fontId="22" fillId="3" borderId="0" xfId="6" applyFont="1" applyFill="1" applyAlignment="1">
      <alignment horizontal="center" vertical="center"/>
    </xf>
    <xf numFmtId="0" fontId="20" fillId="3" borderId="0" xfId="5" applyFont="1" applyFill="1" applyAlignment="1">
      <alignment vertical="center" shrinkToFit="1"/>
    </xf>
    <xf numFmtId="0" fontId="20" fillId="3" borderId="0" xfId="5" applyFont="1" applyFill="1">
      <alignment vertical="center"/>
    </xf>
    <xf numFmtId="0" fontId="20" fillId="0" borderId="0" xfId="5" applyFont="1" applyAlignment="1">
      <alignment vertical="center" shrinkToFit="1"/>
    </xf>
    <xf numFmtId="0" fontId="20" fillId="0" borderId="0" xfId="5" applyFont="1">
      <alignment vertical="center"/>
    </xf>
    <xf numFmtId="0" fontId="20" fillId="0" borderId="0" xfId="5" applyFont="1" applyAlignment="1">
      <alignment horizontal="center" vertical="center" shrinkToFit="1"/>
    </xf>
    <xf numFmtId="41" fontId="20" fillId="0" borderId="0" xfId="6" applyFont="1">
      <alignment vertical="center"/>
    </xf>
    <xf numFmtId="41" fontId="20" fillId="0" borderId="0" xfId="5" applyNumberFormat="1" applyFont="1" applyAlignment="1">
      <alignment vertical="center" shrinkToFit="1"/>
    </xf>
    <xf numFmtId="0" fontId="21" fillId="0" borderId="0" xfId="5" applyFont="1">
      <alignment vertical="center"/>
    </xf>
    <xf numFmtId="0" fontId="21" fillId="0" borderId="0" xfId="5" applyFont="1" applyAlignment="1">
      <alignment horizontal="center" vertical="center" shrinkToFit="1"/>
    </xf>
    <xf numFmtId="41" fontId="21" fillId="0" borderId="0" xfId="6" applyFont="1">
      <alignment vertical="center"/>
    </xf>
    <xf numFmtId="0" fontId="21" fillId="0" borderId="0" xfId="5" applyFont="1" applyAlignment="1">
      <alignment vertical="center" shrinkToFit="1"/>
    </xf>
    <xf numFmtId="177" fontId="18" fillId="3" borderId="0" xfId="5" applyNumberFormat="1" applyFont="1" applyFill="1" applyAlignment="1">
      <alignment horizontal="center" vertical="center"/>
    </xf>
    <xf numFmtId="41" fontId="18" fillId="3" borderId="0" xfId="6" applyFont="1" applyFill="1" applyAlignment="1">
      <alignment horizontal="left" vertical="center" indent="1"/>
    </xf>
    <xf numFmtId="177" fontId="18" fillId="3" borderId="0" xfId="5" applyNumberFormat="1" applyFont="1" applyFill="1" applyAlignment="1">
      <alignment vertical="center" shrinkToFit="1"/>
    </xf>
    <xf numFmtId="177" fontId="18" fillId="3" borderId="0" xfId="5" applyNumberFormat="1" applyFont="1" applyFill="1" applyAlignment="1">
      <alignment horizontal="right" vertical="center"/>
    </xf>
    <xf numFmtId="177" fontId="17" fillId="5" borderId="19" xfId="5" applyNumberFormat="1" applyFont="1" applyFill="1" applyBorder="1" applyAlignment="1">
      <alignment horizontal="center" vertical="center"/>
    </xf>
    <xf numFmtId="177" fontId="17" fillId="5" borderId="6" xfId="5" applyNumberFormat="1" applyFont="1" applyFill="1" applyBorder="1" applyAlignment="1">
      <alignment horizontal="center" vertical="center" shrinkToFit="1"/>
    </xf>
    <xf numFmtId="177" fontId="17" fillId="5" borderId="7" xfId="5" applyNumberFormat="1" applyFont="1" applyFill="1" applyBorder="1" applyAlignment="1">
      <alignment horizontal="center" vertical="center"/>
    </xf>
    <xf numFmtId="177" fontId="18" fillId="6" borderId="7" xfId="5" applyNumberFormat="1" applyFont="1" applyFill="1" applyBorder="1" applyAlignment="1">
      <alignment horizontal="center" vertical="center"/>
    </xf>
    <xf numFmtId="0" fontId="18" fillId="3" borderId="0" xfId="5" applyFont="1" applyFill="1" applyAlignment="1">
      <alignment horizontal="center" vertical="center"/>
    </xf>
    <xf numFmtId="0" fontId="18" fillId="3" borderId="0" xfId="5" applyFont="1" applyFill="1" applyAlignment="1">
      <alignment horizontal="center" vertical="center" shrinkToFit="1"/>
    </xf>
    <xf numFmtId="41" fontId="18" fillId="3" borderId="0" xfId="6" applyFont="1" applyFill="1" applyAlignment="1">
      <alignment horizontal="center" vertical="center"/>
    </xf>
    <xf numFmtId="0" fontId="18" fillId="3" borderId="0" xfId="5" applyFont="1" applyFill="1" applyAlignment="1">
      <alignment horizontal="right" vertical="center" shrinkToFit="1"/>
    </xf>
    <xf numFmtId="0" fontId="18" fillId="3" borderId="0" xfId="5" applyFont="1" applyFill="1" applyAlignment="1">
      <alignment horizontal="right" vertical="center"/>
    </xf>
    <xf numFmtId="41" fontId="18" fillId="0" borderId="23" xfId="10" applyFont="1" applyBorder="1" applyAlignment="1">
      <alignment horizontal="center" vertical="center"/>
    </xf>
    <xf numFmtId="41" fontId="18" fillId="0" borderId="23" xfId="10" applyFont="1" applyBorder="1" applyAlignment="1">
      <alignment horizontal="right"/>
    </xf>
    <xf numFmtId="41" fontId="18" fillId="0" borderId="2" xfId="10" applyFont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2" xfId="5" applyFont="1" applyFill="1" applyBorder="1" applyAlignment="1">
      <alignment horizontal="center" vertical="center"/>
    </xf>
    <xf numFmtId="0" fontId="18" fillId="5" borderId="2" xfId="5" applyFont="1" applyFill="1" applyBorder="1" applyAlignment="1">
      <alignment horizontal="center" vertical="center"/>
    </xf>
    <xf numFmtId="0" fontId="17" fillId="5" borderId="78" xfId="5" applyFont="1" applyFill="1" applyBorder="1" applyAlignment="1">
      <alignment horizontal="center" vertical="center" shrinkToFit="1"/>
    </xf>
    <xf numFmtId="41" fontId="17" fillId="5" borderId="78" xfId="6" applyFont="1" applyFill="1" applyBorder="1" applyAlignment="1">
      <alignment horizontal="center" vertical="center"/>
    </xf>
    <xf numFmtId="0" fontId="17" fillId="5" borderId="79" xfId="5" applyFont="1" applyFill="1" applyBorder="1" applyAlignment="1">
      <alignment horizontal="center" vertical="center"/>
    </xf>
    <xf numFmtId="0" fontId="18" fillId="3" borderId="89" xfId="5" applyFont="1" applyFill="1" applyBorder="1" applyAlignment="1">
      <alignment horizontal="center" vertical="center"/>
    </xf>
    <xf numFmtId="0" fontId="18" fillId="6" borderId="90" xfId="5" applyFont="1" applyFill="1" applyBorder="1" applyAlignment="1">
      <alignment horizontal="center" vertical="center" shrinkToFit="1"/>
    </xf>
    <xf numFmtId="0" fontId="18" fillId="6" borderId="91" xfId="5" applyFont="1" applyFill="1" applyBorder="1" applyAlignment="1">
      <alignment horizontal="center" vertical="center"/>
    </xf>
    <xf numFmtId="41" fontId="18" fillId="0" borderId="110" xfId="10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/>
    </xf>
    <xf numFmtId="0" fontId="18" fillId="0" borderId="0" xfId="5" applyFont="1" applyAlignment="1">
      <alignment horizontal="center" vertical="center" shrinkToFit="1"/>
    </xf>
    <xf numFmtId="41" fontId="18" fillId="0" borderId="0" xfId="6" applyFont="1" applyAlignment="1">
      <alignment horizontal="center" vertical="center"/>
    </xf>
    <xf numFmtId="0" fontId="18" fillId="0" borderId="0" xfId="5" applyFont="1" applyAlignment="1">
      <alignment vertical="center" shrinkToFit="1"/>
    </xf>
    <xf numFmtId="0" fontId="18" fillId="0" borderId="0" xfId="5" applyFont="1" applyAlignment="1">
      <alignment horizontal="right" vertical="center"/>
    </xf>
    <xf numFmtId="0" fontId="17" fillId="5" borderId="77" xfId="5" applyFont="1" applyFill="1" applyBorder="1" applyAlignment="1">
      <alignment horizontal="center" vertical="center"/>
    </xf>
    <xf numFmtId="0" fontId="17" fillId="5" borderId="75" xfId="5" applyFont="1" applyFill="1" applyBorder="1" applyAlignment="1">
      <alignment horizontal="center" vertical="center" shrinkToFit="1"/>
    </xf>
    <xf numFmtId="0" fontId="17" fillId="5" borderId="2" xfId="5" applyFont="1" applyFill="1" applyBorder="1" applyAlignment="1">
      <alignment horizontal="center" vertical="center"/>
    </xf>
    <xf numFmtId="0" fontId="17" fillId="6" borderId="91" xfId="5" applyFont="1" applyFill="1" applyBorder="1" applyAlignment="1">
      <alignment horizontal="center" vertical="center"/>
    </xf>
    <xf numFmtId="0" fontId="15" fillId="0" borderId="46" xfId="14" applyFont="1" applyBorder="1" applyAlignment="1">
      <alignment horizontal="center" vertical="center" wrapText="1"/>
    </xf>
    <xf numFmtId="0" fontId="15" fillId="0" borderId="9" xfId="14" applyFont="1" applyBorder="1" applyAlignment="1">
      <alignment horizontal="center" vertical="center" wrapText="1"/>
    </xf>
    <xf numFmtId="0" fontId="15" fillId="0" borderId="44" xfId="14" applyFont="1" applyBorder="1" applyAlignment="1">
      <alignment horizontal="center" vertical="center" wrapText="1"/>
    </xf>
    <xf numFmtId="0" fontId="25" fillId="0" borderId="0" xfId="14" applyFont="1">
      <alignment vertical="center"/>
    </xf>
    <xf numFmtId="0" fontId="25" fillId="0" borderId="0" xfId="14" applyFont="1" applyAlignment="1">
      <alignment horizontal="right" vertical="center"/>
    </xf>
    <xf numFmtId="0" fontId="26" fillId="5" borderId="27" xfId="14" applyFont="1" applyFill="1" applyBorder="1" applyAlignment="1">
      <alignment horizontal="center" vertical="center" wrapText="1"/>
    </xf>
    <xf numFmtId="0" fontId="26" fillId="5" borderId="25" xfId="14" applyFont="1" applyFill="1" applyBorder="1" applyAlignment="1">
      <alignment horizontal="center" vertical="center" wrapText="1"/>
    </xf>
    <xf numFmtId="0" fontId="26" fillId="5" borderId="87" xfId="14" applyFont="1" applyFill="1" applyBorder="1" applyAlignment="1">
      <alignment horizontal="center" vertical="center" wrapText="1"/>
    </xf>
    <xf numFmtId="0" fontId="15" fillId="5" borderId="46" xfId="14" applyFont="1" applyFill="1" applyBorder="1" applyAlignment="1">
      <alignment horizontal="center" vertical="center" wrapText="1"/>
    </xf>
    <xf numFmtId="0" fontId="15" fillId="5" borderId="9" xfId="14" applyFont="1" applyFill="1" applyBorder="1" applyAlignment="1">
      <alignment horizontal="center" vertical="center" wrapText="1"/>
    </xf>
    <xf numFmtId="0" fontId="19" fillId="0" borderId="0" xfId="14" applyFont="1">
      <alignment vertical="center"/>
    </xf>
    <xf numFmtId="49" fontId="15" fillId="0" borderId="33" xfId="4" applyNumberFormat="1" applyFont="1" applyBorder="1" applyAlignment="1">
      <alignment horizontal="center" vertical="center" wrapText="1"/>
    </xf>
    <xf numFmtId="0" fontId="26" fillId="5" borderId="26" xfId="14" applyFont="1" applyFill="1" applyBorder="1" applyAlignment="1">
      <alignment horizontal="center" vertical="center" wrapText="1"/>
    </xf>
    <xf numFmtId="49" fontId="15" fillId="5" borderId="33" xfId="4" applyNumberFormat="1" applyFont="1" applyFill="1" applyBorder="1" applyAlignment="1">
      <alignment horizontal="center" vertical="center" wrapText="1"/>
    </xf>
    <xf numFmtId="0" fontId="19" fillId="0" borderId="0" xfId="3" applyFont="1">
      <alignment vertical="center"/>
    </xf>
    <xf numFmtId="0" fontId="17" fillId="2" borderId="82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7" fillId="2" borderId="84" xfId="3" applyFont="1" applyFill="1" applyBorder="1" applyAlignment="1">
      <alignment horizontal="center" vertical="center"/>
    </xf>
    <xf numFmtId="0" fontId="17" fillId="2" borderId="4" xfId="3" applyFont="1" applyFill="1" applyBorder="1" applyAlignment="1">
      <alignment horizontal="center" vertical="center"/>
    </xf>
    <xf numFmtId="41" fontId="17" fillId="2" borderId="6" xfId="3" applyNumberFormat="1" applyFont="1" applyFill="1" applyBorder="1" applyAlignment="1">
      <alignment horizontal="center" vertical="center"/>
    </xf>
    <xf numFmtId="0" fontId="17" fillId="0" borderId="1" xfId="21" applyFont="1" applyBorder="1" applyAlignment="1">
      <alignment horizontal="distributed" vertical="center" shrinkToFit="1"/>
    </xf>
    <xf numFmtId="0" fontId="17" fillId="0" borderId="1" xfId="3" applyFont="1" applyBorder="1" applyAlignment="1">
      <alignment horizontal="distributed" vertical="center" shrinkToFit="1"/>
    </xf>
    <xf numFmtId="0" fontId="17" fillId="0" borderId="36" xfId="3" applyFont="1" applyBorder="1" applyAlignment="1">
      <alignment horizontal="distributed" vertical="center"/>
    </xf>
    <xf numFmtId="0" fontId="17" fillId="0" borderId="60" xfId="3" applyFont="1" applyBorder="1" applyAlignment="1">
      <alignment horizontal="distributed" vertical="center"/>
    </xf>
    <xf numFmtId="41" fontId="19" fillId="0" borderId="0" xfId="10" applyFont="1">
      <alignment vertical="center"/>
    </xf>
    <xf numFmtId="41" fontId="17" fillId="2" borderId="6" xfId="3" applyNumberFormat="1" applyFont="1" applyFill="1" applyBorder="1">
      <alignment vertical="center"/>
    </xf>
    <xf numFmtId="41" fontId="17" fillId="2" borderId="7" xfId="3" applyNumberFormat="1" applyFont="1" applyFill="1" applyBorder="1">
      <alignment vertical="center"/>
    </xf>
    <xf numFmtId="177" fontId="18" fillId="3" borderId="2" xfId="5" applyNumberFormat="1" applyFont="1" applyFill="1" applyBorder="1" applyAlignment="1">
      <alignment horizontal="center" vertical="center"/>
    </xf>
    <xf numFmtId="0" fontId="18" fillId="0" borderId="1" xfId="5" applyFont="1" applyBorder="1" applyAlignment="1">
      <alignment horizontal="center" vertical="center" wrapText="1"/>
    </xf>
    <xf numFmtId="49" fontId="18" fillId="3" borderId="14" xfId="5" applyNumberFormat="1" applyFont="1" applyFill="1" applyBorder="1" applyAlignment="1">
      <alignment horizontal="center" vertical="center" shrinkToFit="1"/>
    </xf>
    <xf numFmtId="0" fontId="18" fillId="3" borderId="14" xfId="5" applyFont="1" applyFill="1" applyBorder="1" applyAlignment="1">
      <alignment horizontal="center" vertical="center" shrinkToFit="1"/>
    </xf>
    <xf numFmtId="49" fontId="18" fillId="3" borderId="1" xfId="5" applyNumberFormat="1" applyFont="1" applyFill="1" applyBorder="1" applyAlignment="1">
      <alignment horizontal="center" vertical="center" shrinkToFit="1"/>
    </xf>
    <xf numFmtId="0" fontId="18" fillId="3" borderId="1" xfId="5" applyFont="1" applyFill="1" applyBorder="1" applyAlignment="1">
      <alignment horizontal="center" vertical="center" shrinkToFit="1"/>
    </xf>
    <xf numFmtId="0" fontId="18" fillId="0" borderId="1" xfId="5" applyFont="1" applyBorder="1" applyAlignment="1">
      <alignment horizontal="center" vertical="center" shrinkToFit="1"/>
    </xf>
    <xf numFmtId="0" fontId="18" fillId="3" borderId="1" xfId="5" applyFont="1" applyFill="1" applyBorder="1" applyAlignment="1">
      <alignment horizontal="center" vertical="center" wrapText="1"/>
    </xf>
    <xf numFmtId="0" fontId="18" fillId="0" borderId="36" xfId="5" applyFont="1" applyBorder="1" applyAlignment="1">
      <alignment horizontal="center" vertical="center" shrinkToFit="1"/>
    </xf>
    <xf numFmtId="41" fontId="18" fillId="0" borderId="0" xfId="6" applyFont="1">
      <alignment vertical="center"/>
    </xf>
    <xf numFmtId="41" fontId="18" fillId="0" borderId="1" xfId="10" applyFont="1" applyBorder="1" applyAlignment="1">
      <alignment horizontal="center" vertical="center"/>
    </xf>
    <xf numFmtId="177" fontId="18" fillId="0" borderId="14" xfId="4" applyNumberFormat="1" applyFont="1" applyBorder="1" applyAlignment="1">
      <alignment horizontal="center" vertical="center" wrapText="1"/>
    </xf>
    <xf numFmtId="177" fontId="18" fillId="0" borderId="5" xfId="4" applyNumberFormat="1" applyFont="1" applyBorder="1" applyAlignment="1">
      <alignment horizontal="center" vertical="center" wrapText="1"/>
    </xf>
    <xf numFmtId="41" fontId="20" fillId="3" borderId="0" xfId="6" applyFont="1" applyFill="1" applyAlignment="1">
      <alignment horizontal="center" vertical="center"/>
    </xf>
    <xf numFmtId="177" fontId="18" fillId="0" borderId="1" xfId="5" applyNumberFormat="1" applyFont="1" applyBorder="1" applyAlignment="1">
      <alignment horizontal="center" vertical="center" wrapText="1"/>
    </xf>
    <xf numFmtId="177" fontId="18" fillId="3" borderId="110" xfId="5" applyNumberFormat="1" applyFont="1" applyFill="1" applyBorder="1" applyAlignment="1">
      <alignment horizontal="center" vertical="center"/>
    </xf>
    <xf numFmtId="177" fontId="18" fillId="6" borderId="6" xfId="5" applyNumberFormat="1" applyFont="1" applyFill="1" applyBorder="1" applyAlignment="1">
      <alignment horizontal="center" vertical="center" shrinkToFit="1"/>
    </xf>
    <xf numFmtId="41" fontId="17" fillId="7" borderId="112" xfId="10" applyFont="1" applyFill="1" applyBorder="1" applyAlignment="1">
      <alignment horizontal="center" vertical="center"/>
    </xf>
    <xf numFmtId="41" fontId="17" fillId="7" borderId="78" xfId="10" applyFont="1" applyFill="1" applyBorder="1" applyAlignment="1">
      <alignment horizontal="center" vertical="center"/>
    </xf>
    <xf numFmtId="41" fontId="17" fillId="7" borderId="79" xfId="10" applyFont="1" applyFill="1" applyBorder="1" applyAlignment="1">
      <alignment horizontal="center" vertical="center"/>
    </xf>
    <xf numFmtId="41" fontId="17" fillId="6" borderId="95" xfId="10" applyFont="1" applyFill="1" applyBorder="1" applyAlignment="1">
      <alignment horizontal="center" vertical="center"/>
    </xf>
    <xf numFmtId="41" fontId="17" fillId="6" borderId="90" xfId="10" applyFont="1" applyFill="1" applyBorder="1" applyAlignment="1">
      <alignment horizontal="center" vertical="center"/>
    </xf>
    <xf numFmtId="41" fontId="17" fillId="6" borderId="90" xfId="10" applyFont="1" applyFill="1" applyBorder="1" applyAlignment="1">
      <alignment horizontal="left" vertical="center"/>
    </xf>
    <xf numFmtId="41" fontId="17" fillId="6" borderId="91" xfId="10" applyFont="1" applyFill="1" applyBorder="1" applyAlignment="1">
      <alignment horizontal="center" vertical="center"/>
    </xf>
    <xf numFmtId="41" fontId="18" fillId="0" borderId="14" xfId="10" applyFont="1" applyBorder="1" applyAlignment="1">
      <alignment horizontal="center" vertical="center"/>
    </xf>
    <xf numFmtId="41" fontId="18" fillId="0" borderId="15" xfId="10" applyFont="1" applyBorder="1" applyAlignment="1">
      <alignment horizontal="center" vertical="center"/>
    </xf>
    <xf numFmtId="41" fontId="18" fillId="0" borderId="3" xfId="10" applyFont="1" applyBorder="1" applyAlignment="1">
      <alignment horizontal="center" vertical="center"/>
    </xf>
    <xf numFmtId="41" fontId="18" fillId="0" borderId="4" xfId="10" applyFont="1" applyBorder="1" applyAlignment="1">
      <alignment horizontal="center" vertical="center"/>
    </xf>
    <xf numFmtId="0" fontId="18" fillId="5" borderId="4" xfId="5" applyFont="1" applyFill="1" applyBorder="1" applyAlignment="1">
      <alignment horizontal="center" vertical="center"/>
    </xf>
    <xf numFmtId="0" fontId="17" fillId="5" borderId="1" xfId="5" applyFont="1" applyFill="1" applyBorder="1" applyAlignment="1">
      <alignment horizontal="center" vertical="center" shrinkToFit="1"/>
    </xf>
    <xf numFmtId="177" fontId="18" fillId="5" borderId="1" xfId="5" applyNumberFormat="1" applyFont="1" applyFill="1" applyBorder="1" applyAlignment="1">
      <alignment horizontal="center" vertical="center" wrapText="1"/>
    </xf>
    <xf numFmtId="0" fontId="18" fillId="5" borderId="1" xfId="5" applyFont="1" applyFill="1" applyBorder="1" applyAlignment="1">
      <alignment horizontal="center" vertical="center" shrinkToFit="1"/>
    </xf>
    <xf numFmtId="0" fontId="17" fillId="5" borderId="3" xfId="5" applyFont="1" applyFill="1" applyBorder="1" applyAlignment="1">
      <alignment horizontal="center" vertical="center" shrinkToFit="1"/>
    </xf>
    <xf numFmtId="0" fontId="18" fillId="5" borderId="3" xfId="5" applyFont="1" applyFill="1" applyBorder="1" applyAlignment="1">
      <alignment horizontal="center" vertical="center" shrinkToFit="1"/>
    </xf>
    <xf numFmtId="41" fontId="17" fillId="6" borderId="90" xfId="6" applyFont="1" applyFill="1" applyBorder="1" applyAlignment="1">
      <alignment horizontal="center" vertical="center"/>
    </xf>
    <xf numFmtId="0" fontId="18" fillId="5" borderId="36" xfId="5" applyFont="1" applyFill="1" applyBorder="1" applyAlignment="1">
      <alignment horizontal="center" vertical="center" shrinkToFit="1"/>
    </xf>
    <xf numFmtId="0" fontId="18" fillId="3" borderId="14" xfId="5" applyFont="1" applyFill="1" applyBorder="1" applyAlignment="1">
      <alignment horizontal="center" vertical="center" wrapText="1"/>
    </xf>
    <xf numFmtId="0" fontId="18" fillId="0" borderId="65" xfId="5" applyFont="1" applyBorder="1" applyAlignment="1">
      <alignment horizontal="center" vertical="center" shrinkToFit="1"/>
    </xf>
    <xf numFmtId="0" fontId="18" fillId="0" borderId="15" xfId="5" applyFont="1" applyBorder="1" applyAlignment="1">
      <alignment horizontal="center" vertical="center"/>
    </xf>
    <xf numFmtId="0" fontId="17" fillId="6" borderId="93" xfId="5" applyFont="1" applyFill="1" applyBorder="1" applyAlignment="1">
      <alignment horizontal="center" vertical="center" shrinkToFit="1"/>
    </xf>
    <xf numFmtId="41" fontId="18" fillId="0" borderId="5" xfId="10" applyFont="1" applyBorder="1" applyAlignment="1">
      <alignment horizontal="center" vertical="center"/>
    </xf>
    <xf numFmtId="0" fontId="18" fillId="3" borderId="5" xfId="5" applyFont="1" applyFill="1" applyBorder="1" applyAlignment="1">
      <alignment horizontal="center" vertical="center" shrinkToFit="1"/>
    </xf>
    <xf numFmtId="0" fontId="18" fillId="3" borderId="78" xfId="5" applyFont="1" applyFill="1" applyBorder="1" applyAlignment="1">
      <alignment horizontal="center" vertical="center" wrapText="1"/>
    </xf>
    <xf numFmtId="0" fontId="18" fillId="3" borderId="17" xfId="5" applyFont="1" applyFill="1" applyBorder="1" applyAlignment="1">
      <alignment horizontal="center" vertical="center" wrapText="1"/>
    </xf>
    <xf numFmtId="0" fontId="6" fillId="0" borderId="0" xfId="21" applyFont="1">
      <alignment vertical="center"/>
    </xf>
    <xf numFmtId="0" fontId="6" fillId="3" borderId="0" xfId="5" applyFont="1" applyFill="1" applyAlignment="1">
      <alignment horizontal="center" vertical="center"/>
    </xf>
    <xf numFmtId="177" fontId="6" fillId="3" borderId="0" xfId="5" applyNumberFormat="1" applyFont="1" applyFill="1" applyAlignment="1">
      <alignment horizontal="center" vertical="center" shrinkToFit="1"/>
    </xf>
    <xf numFmtId="41" fontId="6" fillId="3" borderId="0" xfId="31" applyFont="1" applyFill="1" applyBorder="1" applyAlignment="1">
      <alignment horizontal="center" vertical="center"/>
    </xf>
    <xf numFmtId="0" fontId="6" fillId="3" borderId="0" xfId="5" applyFont="1" applyFill="1" applyAlignment="1">
      <alignment horizontal="right" vertical="center" shrinkToFit="1"/>
    </xf>
    <xf numFmtId="0" fontId="6" fillId="3" borderId="0" xfId="5" applyFont="1" applyFill="1" applyAlignment="1">
      <alignment horizontal="right" vertical="center"/>
    </xf>
    <xf numFmtId="41" fontId="6" fillId="3" borderId="0" xfId="31" applyFont="1" applyFill="1" applyAlignment="1">
      <alignment vertical="center"/>
    </xf>
    <xf numFmtId="0" fontId="6" fillId="3" borderId="0" xfId="5" applyFont="1" applyFill="1" applyAlignment="1">
      <alignment horizontal="center" vertical="center" shrinkToFit="1"/>
    </xf>
    <xf numFmtId="0" fontId="7" fillId="3" borderId="0" xfId="5" applyFont="1" applyFill="1" applyAlignment="1">
      <alignment horizontal="center" vertical="center"/>
    </xf>
    <xf numFmtId="0" fontId="7" fillId="3" borderId="0" xfId="5" applyFont="1" applyFill="1" applyAlignment="1">
      <alignment horizontal="center" vertical="center" shrinkToFit="1"/>
    </xf>
    <xf numFmtId="41" fontId="7" fillId="3" borderId="0" xfId="31" applyFont="1" applyFill="1" applyBorder="1" applyAlignment="1">
      <alignment horizontal="center" vertical="center"/>
    </xf>
    <xf numFmtId="0" fontId="6" fillId="3" borderId="0" xfId="5" applyFont="1" applyFill="1" applyAlignment="1">
      <alignment vertical="center" shrinkToFit="1"/>
    </xf>
    <xf numFmtId="177" fontId="18" fillId="3" borderId="15" xfId="5" applyNumberFormat="1" applyFont="1" applyFill="1" applyBorder="1" applyAlignment="1">
      <alignment horizontal="center" vertical="center"/>
    </xf>
    <xf numFmtId="0" fontId="7" fillId="5" borderId="78" xfId="5" applyFont="1" applyFill="1" applyBorder="1" applyAlignment="1">
      <alignment horizontal="center" vertical="center" shrinkToFit="1"/>
    </xf>
    <xf numFmtId="41" fontId="7" fillId="5" borderId="78" xfId="31" applyFont="1" applyFill="1" applyBorder="1" applyAlignment="1">
      <alignment horizontal="center" vertical="center"/>
    </xf>
    <xf numFmtId="0" fontId="18" fillId="5" borderId="90" xfId="5" applyFont="1" applyFill="1" applyBorder="1" applyAlignment="1">
      <alignment horizontal="center" vertical="center" shrinkToFit="1"/>
    </xf>
    <xf numFmtId="0" fontId="18" fillId="5" borderId="91" xfId="5" applyFont="1" applyFill="1" applyBorder="1" applyAlignment="1">
      <alignment horizontal="center" vertical="center"/>
    </xf>
    <xf numFmtId="0" fontId="7" fillId="5" borderId="79" xfId="5" applyFont="1" applyFill="1" applyBorder="1" applyAlignment="1">
      <alignment horizontal="center" vertical="center"/>
    </xf>
    <xf numFmtId="41" fontId="25" fillId="3" borderId="14" xfId="31" applyFont="1" applyFill="1" applyBorder="1" applyAlignment="1">
      <alignment horizontal="center" vertical="center" wrapText="1"/>
    </xf>
    <xf numFmtId="41" fontId="17" fillId="5" borderId="90" xfId="31" applyFont="1" applyFill="1" applyBorder="1" applyAlignment="1">
      <alignment horizontal="center" vertical="center"/>
    </xf>
    <xf numFmtId="41" fontId="6" fillId="3" borderId="0" xfId="31" applyFont="1" applyFill="1" applyAlignment="1">
      <alignment horizontal="center" vertical="center"/>
    </xf>
    <xf numFmtId="41" fontId="25" fillId="4" borderId="1" xfId="31" applyFont="1" applyFill="1" applyBorder="1" applyAlignment="1">
      <alignment horizontal="center" vertical="center" wrapText="1"/>
    </xf>
    <xf numFmtId="41" fontId="28" fillId="5" borderId="1" xfId="31" applyFont="1" applyFill="1" applyBorder="1" applyAlignment="1">
      <alignment horizontal="center" vertical="center" wrapText="1"/>
    </xf>
    <xf numFmtId="41" fontId="18" fillId="3" borderId="1" xfId="31" applyFont="1" applyFill="1" applyBorder="1" applyAlignment="1">
      <alignment horizontal="center" vertical="center" wrapText="1"/>
    </xf>
    <xf numFmtId="41" fontId="17" fillId="5" borderId="1" xfId="31" applyFont="1" applyFill="1" applyBorder="1" applyAlignment="1">
      <alignment horizontal="center" vertical="center" wrapText="1"/>
    </xf>
    <xf numFmtId="41" fontId="17" fillId="5" borderId="3" xfId="31" applyFont="1" applyFill="1" applyBorder="1" applyAlignment="1">
      <alignment horizontal="center" vertical="center" wrapText="1"/>
    </xf>
    <xf numFmtId="3" fontId="6" fillId="3" borderId="0" xfId="5" applyNumberFormat="1" applyFont="1" applyFill="1">
      <alignment vertical="center"/>
    </xf>
    <xf numFmtId="41" fontId="0" fillId="0" borderId="0" xfId="0" applyNumberFormat="1">
      <alignment vertical="center"/>
    </xf>
    <xf numFmtId="0" fontId="2" fillId="0" borderId="0" xfId="0" applyFont="1">
      <alignment vertical="center"/>
    </xf>
    <xf numFmtId="49" fontId="18" fillId="3" borderId="17" xfId="5" applyNumberFormat="1" applyFont="1" applyFill="1" applyBorder="1" applyAlignment="1">
      <alignment horizontal="center" vertical="center" shrinkToFit="1"/>
    </xf>
    <xf numFmtId="49" fontId="31" fillId="4" borderId="5" xfId="16" applyNumberFormat="1" applyFont="1" applyFill="1" applyBorder="1" applyAlignment="1">
      <alignment horizontal="center" vertical="center" wrapText="1"/>
    </xf>
    <xf numFmtId="49" fontId="31" fillId="4" borderId="1" xfId="16" applyNumberFormat="1" applyFont="1" applyFill="1" applyBorder="1" applyAlignment="1">
      <alignment horizontal="center" vertical="center" wrapText="1"/>
    </xf>
    <xf numFmtId="49" fontId="32" fillId="5" borderId="121" xfId="1" applyNumberFormat="1" applyFont="1" applyFill="1" applyBorder="1" applyAlignment="1">
      <alignment horizontal="center" vertical="center" wrapText="1"/>
    </xf>
    <xf numFmtId="49" fontId="32" fillId="5" borderId="122" xfId="1" applyNumberFormat="1" applyFont="1" applyFill="1" applyBorder="1" applyAlignment="1">
      <alignment horizontal="center" vertical="center" wrapText="1"/>
    </xf>
    <xf numFmtId="49" fontId="32" fillId="5" borderId="123" xfId="1" applyNumberFormat="1" applyFont="1" applyFill="1" applyBorder="1" applyAlignment="1">
      <alignment horizontal="center" vertical="center" wrapText="1"/>
    </xf>
    <xf numFmtId="49" fontId="32" fillId="5" borderId="124" xfId="1" applyNumberFormat="1" applyFont="1" applyFill="1" applyBorder="1" applyAlignment="1">
      <alignment horizontal="center" vertical="center" wrapText="1"/>
    </xf>
    <xf numFmtId="41" fontId="31" fillId="4" borderId="1" xfId="19" applyNumberFormat="1" applyFont="1" applyFill="1" applyBorder="1" applyAlignment="1">
      <alignment horizontal="left" vertical="center" wrapText="1" indent="1"/>
    </xf>
    <xf numFmtId="0" fontId="33" fillId="4" borderId="9" xfId="1" applyFont="1" applyFill="1" applyBorder="1" applyAlignment="1">
      <alignment horizontal="center" vertical="center"/>
    </xf>
    <xf numFmtId="14" fontId="33" fillId="4" borderId="1" xfId="1" applyNumberFormat="1" applyFont="1" applyFill="1" applyBorder="1" applyAlignment="1">
      <alignment horizontal="center" vertical="center"/>
    </xf>
    <xf numFmtId="0" fontId="33" fillId="4" borderId="1" xfId="1" applyFont="1" applyFill="1" applyBorder="1" applyAlignment="1">
      <alignment horizontal="center" vertical="center"/>
    </xf>
    <xf numFmtId="41" fontId="33" fillId="0" borderId="1" xfId="2" applyNumberFormat="1" applyFont="1" applyBorder="1" applyAlignment="1">
      <alignment horizontal="left" vertical="center" indent="1"/>
    </xf>
    <xf numFmtId="49" fontId="33" fillId="4" borderId="2" xfId="17" applyNumberFormat="1" applyFont="1" applyFill="1" applyBorder="1" applyAlignment="1">
      <alignment horizontal="center" vertical="center" wrapText="1"/>
    </xf>
    <xf numFmtId="49" fontId="33" fillId="0" borderId="2" xfId="17" applyNumberFormat="1" applyFont="1" applyBorder="1" applyAlignment="1">
      <alignment horizontal="center" vertical="center" wrapText="1"/>
    </xf>
    <xf numFmtId="41" fontId="17" fillId="6" borderId="3" xfId="6" applyFont="1" applyFill="1" applyBorder="1" applyAlignment="1">
      <alignment horizontal="left" vertical="center" indent="1"/>
    </xf>
    <xf numFmtId="177" fontId="18" fillId="6" borderId="3" xfId="5" applyNumberFormat="1" applyFont="1" applyFill="1" applyBorder="1" applyAlignment="1">
      <alignment horizontal="center" vertical="center" shrinkToFit="1"/>
    </xf>
    <xf numFmtId="177" fontId="18" fillId="6" borderId="4" xfId="5" applyNumberFormat="1" applyFont="1" applyFill="1" applyBorder="1" applyAlignment="1">
      <alignment horizontal="center" vertical="center"/>
    </xf>
    <xf numFmtId="177" fontId="33" fillId="3" borderId="1" xfId="7" applyNumberFormat="1" applyFont="1" applyFill="1" applyBorder="1" applyAlignment="1">
      <alignment horizontal="center" vertical="center" shrinkToFit="1"/>
    </xf>
    <xf numFmtId="3" fontId="33" fillId="0" borderId="1" xfId="0" applyNumberFormat="1" applyFont="1" applyBorder="1" applyAlignment="1">
      <alignment horizontal="right" vertical="center" wrapText="1"/>
    </xf>
    <xf numFmtId="49" fontId="31" fillId="4" borderId="110" xfId="17" applyNumberFormat="1" applyFont="1" applyFill="1" applyBorder="1" applyAlignment="1">
      <alignment horizontal="center" vertical="center" wrapText="1"/>
    </xf>
    <xf numFmtId="0" fontId="31" fillId="4" borderId="44" xfId="1" applyFont="1" applyFill="1" applyBorder="1" applyAlignment="1">
      <alignment horizontal="center" vertical="center"/>
    </xf>
    <xf numFmtId="0" fontId="31" fillId="4" borderId="9" xfId="1" applyFont="1" applyFill="1" applyBorder="1" applyAlignment="1">
      <alignment horizontal="center" vertical="center"/>
    </xf>
    <xf numFmtId="0" fontId="31" fillId="4" borderId="17" xfId="1" applyFont="1" applyFill="1" applyBorder="1" applyAlignment="1">
      <alignment horizontal="center" vertical="center"/>
    </xf>
    <xf numFmtId="0" fontId="31" fillId="4" borderId="17" xfId="1" applyFont="1" applyFill="1" applyBorder="1" applyAlignment="1">
      <alignment horizontal="center" vertical="center" wrapText="1"/>
    </xf>
    <xf numFmtId="49" fontId="6" fillId="4" borderId="0" xfId="17" applyNumberFormat="1" applyFont="1" applyFill="1" applyAlignment="1">
      <alignment horizontal="center" vertical="center" wrapText="1"/>
    </xf>
    <xf numFmtId="41" fontId="17" fillId="5" borderId="6" xfId="6" applyFont="1" applyFill="1" applyBorder="1" applyAlignment="1">
      <alignment horizontal="center" vertical="center"/>
    </xf>
    <xf numFmtId="177" fontId="18" fillId="3" borderId="78" xfId="32" applyNumberFormat="1" applyFont="1" applyFill="1" applyBorder="1" applyAlignment="1">
      <alignment horizontal="center" vertical="center" shrinkToFit="1"/>
    </xf>
    <xf numFmtId="177" fontId="18" fillId="3" borderId="14" xfId="32" applyNumberFormat="1" applyFont="1" applyFill="1" applyBorder="1" applyAlignment="1">
      <alignment horizontal="center" vertical="center" shrinkToFit="1"/>
    </xf>
    <xf numFmtId="3" fontId="33" fillId="0" borderId="14" xfId="14" applyNumberFormat="1" applyFont="1" applyBorder="1" applyAlignment="1">
      <alignment horizontal="right" vertical="center" wrapText="1"/>
    </xf>
    <xf numFmtId="0" fontId="18" fillId="0" borderId="14" xfId="5" applyFont="1" applyBorder="1" applyAlignment="1">
      <alignment horizontal="center" vertical="center" wrapText="1"/>
    </xf>
    <xf numFmtId="0" fontId="18" fillId="0" borderId="17" xfId="5" applyFont="1" applyBorder="1" applyAlignment="1">
      <alignment horizontal="center" vertical="center" wrapText="1"/>
    </xf>
    <xf numFmtId="41" fontId="17" fillId="6" borderId="6" xfId="6" applyFont="1" applyFill="1" applyBorder="1" applyAlignment="1">
      <alignment horizontal="left" vertical="center" indent="1"/>
    </xf>
    <xf numFmtId="41" fontId="33" fillId="0" borderId="14" xfId="10" applyFont="1" applyBorder="1">
      <alignment vertical="center"/>
    </xf>
    <xf numFmtId="41" fontId="33" fillId="0" borderId="1" xfId="10" applyFont="1" applyBorder="1">
      <alignment vertical="center"/>
    </xf>
    <xf numFmtId="41" fontId="33" fillId="4" borderId="1" xfId="10" applyFont="1" applyFill="1" applyBorder="1">
      <alignment vertical="center"/>
    </xf>
    <xf numFmtId="41" fontId="33" fillId="0" borderId="17" xfId="10" applyFont="1" applyBorder="1">
      <alignment vertical="center"/>
    </xf>
    <xf numFmtId="41" fontId="33" fillId="0" borderId="3" xfId="10" applyFont="1" applyBorder="1">
      <alignment vertical="center"/>
    </xf>
    <xf numFmtId="3" fontId="33" fillId="0" borderId="1" xfId="14" applyNumberFormat="1" applyFont="1" applyBorder="1" applyAlignment="1">
      <alignment horizontal="right" vertical="center" wrapText="1"/>
    </xf>
    <xf numFmtId="3" fontId="33" fillId="0" borderId="17" xfId="14" applyNumberFormat="1" applyFont="1" applyBorder="1" applyAlignment="1">
      <alignment horizontal="right" vertical="center" wrapText="1"/>
    </xf>
    <xf numFmtId="177" fontId="33" fillId="0" borderId="1" xfId="5" applyNumberFormat="1" applyFont="1" applyBorder="1" applyAlignment="1">
      <alignment horizontal="right" vertical="center" wrapText="1"/>
    </xf>
    <xf numFmtId="177" fontId="33" fillId="5" borderId="1" xfId="5" applyNumberFormat="1" applyFont="1" applyFill="1" applyBorder="1" applyAlignment="1">
      <alignment horizontal="right" vertical="center" wrapText="1"/>
    </xf>
    <xf numFmtId="177" fontId="33" fillId="4" borderId="5" xfId="4" applyNumberFormat="1" applyFont="1" applyFill="1" applyBorder="1" applyAlignment="1">
      <alignment horizontal="right" vertical="center" wrapText="1"/>
    </xf>
    <xf numFmtId="177" fontId="33" fillId="0" borderId="14" xfId="4" applyNumberFormat="1" applyFont="1" applyBorder="1" applyAlignment="1">
      <alignment horizontal="right" vertical="center" wrapText="1"/>
    </xf>
    <xf numFmtId="177" fontId="33" fillId="0" borderId="5" xfId="4" applyNumberFormat="1" applyFont="1" applyBorder="1" applyAlignment="1">
      <alignment horizontal="right" vertical="center" wrapText="1"/>
    </xf>
    <xf numFmtId="41" fontId="33" fillId="3" borderId="0" xfId="6" applyFont="1" applyFill="1" applyAlignment="1">
      <alignment horizontal="center" vertical="center"/>
    </xf>
    <xf numFmtId="41" fontId="34" fillId="5" borderId="78" xfId="6" applyFont="1" applyFill="1" applyBorder="1" applyAlignment="1">
      <alignment horizontal="center" vertical="center"/>
    </xf>
    <xf numFmtId="41" fontId="34" fillId="6" borderId="90" xfId="6" applyFont="1" applyFill="1" applyBorder="1" applyAlignment="1">
      <alignment horizontal="right" vertical="center"/>
    </xf>
    <xf numFmtId="41" fontId="34" fillId="3" borderId="0" xfId="6" applyFont="1" applyFill="1" applyAlignment="1">
      <alignment horizontal="center" vertical="center"/>
    </xf>
    <xf numFmtId="41" fontId="33" fillId="3" borderId="0" xfId="6" applyFont="1" applyFill="1">
      <alignment vertical="center"/>
    </xf>
    <xf numFmtId="41" fontId="32" fillId="5" borderId="1" xfId="31" applyFont="1" applyFill="1" applyBorder="1" applyAlignment="1">
      <alignment horizontal="right" vertical="center" wrapText="1"/>
    </xf>
    <xf numFmtId="41" fontId="33" fillId="3" borderId="1" xfId="31" applyFont="1" applyFill="1" applyBorder="1" applyAlignment="1">
      <alignment horizontal="right" vertical="center" wrapText="1"/>
    </xf>
    <xf numFmtId="41" fontId="34" fillId="5" borderId="1" xfId="31" applyFont="1" applyFill="1" applyBorder="1" applyAlignment="1">
      <alignment horizontal="right" vertical="center" wrapText="1"/>
    </xf>
    <xf numFmtId="41" fontId="34" fillId="5" borderId="3" xfId="31" applyFont="1" applyFill="1" applyBorder="1" applyAlignment="1">
      <alignment horizontal="right" vertical="center" wrapText="1"/>
    </xf>
    <xf numFmtId="41" fontId="34" fillId="5" borderId="90" xfId="31" applyFont="1" applyFill="1" applyBorder="1" applyAlignment="1">
      <alignment horizontal="right" vertical="center"/>
    </xf>
    <xf numFmtId="0" fontId="33" fillId="0" borderId="0" xfId="21" applyFont="1">
      <alignment vertical="center"/>
    </xf>
    <xf numFmtId="0" fontId="33" fillId="3" borderId="0" xfId="1" applyFont="1" applyFill="1" applyAlignment="1">
      <alignment horizontal="left" vertical="center"/>
    </xf>
    <xf numFmtId="0" fontId="33" fillId="3" borderId="0" xfId="1" applyFont="1" applyFill="1" applyAlignment="1">
      <alignment horizontal="center" vertical="center"/>
    </xf>
    <xf numFmtId="0" fontId="33" fillId="3" borderId="0" xfId="1" applyFont="1" applyFill="1" applyAlignment="1">
      <alignment vertical="center"/>
    </xf>
    <xf numFmtId="0" fontId="33" fillId="3" borderId="0" xfId="1" applyFont="1" applyFill="1" applyAlignment="1">
      <alignment horizontal="right" vertical="center"/>
    </xf>
    <xf numFmtId="177" fontId="36" fillId="3" borderId="0" xfId="16" applyNumberFormat="1" applyFont="1" applyFill="1" applyAlignment="1">
      <alignment horizontal="right" vertical="center" wrapText="1"/>
    </xf>
    <xf numFmtId="49" fontId="36" fillId="3" borderId="0" xfId="16" applyNumberFormat="1" applyFont="1" applyFill="1" applyAlignment="1">
      <alignment horizontal="center" vertical="center" wrapText="1"/>
    </xf>
    <xf numFmtId="49" fontId="33" fillId="3" borderId="0" xfId="17" applyNumberFormat="1" applyFont="1" applyFill="1" applyAlignment="1">
      <alignment horizontal="center" vertical="center" wrapText="1"/>
    </xf>
    <xf numFmtId="177" fontId="33" fillId="3" borderId="0" xfId="1" applyNumberFormat="1" applyFont="1" applyFill="1" applyAlignment="1">
      <alignment vertical="center"/>
    </xf>
    <xf numFmtId="3" fontId="33" fillId="3" borderId="14" xfId="5" applyNumberFormat="1" applyFont="1" applyFill="1" applyBorder="1" applyAlignment="1">
      <alignment horizontal="right" vertical="center"/>
    </xf>
    <xf numFmtId="177" fontId="33" fillId="0" borderId="52" xfId="1" applyNumberFormat="1" applyFont="1" applyBorder="1" applyAlignment="1">
      <alignment horizontal="right" vertical="center" wrapText="1"/>
    </xf>
    <xf numFmtId="41" fontId="34" fillId="5" borderId="1" xfId="6" applyFont="1" applyFill="1" applyBorder="1" applyAlignment="1">
      <alignment horizontal="right" vertical="center"/>
    </xf>
    <xf numFmtId="177" fontId="33" fillId="0" borderId="1" xfId="1" applyNumberFormat="1" applyFont="1" applyBorder="1" applyAlignment="1">
      <alignment horizontal="right" vertical="center" wrapText="1"/>
    </xf>
    <xf numFmtId="0" fontId="33" fillId="4" borderId="0" xfId="1" applyFont="1" applyFill="1" applyAlignment="1">
      <alignment horizontal="center" vertical="center"/>
    </xf>
    <xf numFmtId="0" fontId="37" fillId="0" borderId="46" xfId="14" applyFont="1" applyBorder="1" applyAlignment="1">
      <alignment horizontal="center" vertical="center" wrapText="1"/>
    </xf>
    <xf numFmtId="177" fontId="37" fillId="0" borderId="22" xfId="0" applyNumberFormat="1" applyFont="1" applyBorder="1" applyAlignment="1">
      <alignment horizontal="right" vertical="center" wrapText="1"/>
    </xf>
    <xf numFmtId="177" fontId="37" fillId="0" borderId="22" xfId="14" applyNumberFormat="1" applyFont="1" applyBorder="1" applyAlignment="1">
      <alignment horizontal="right" vertical="center" wrapText="1"/>
    </xf>
    <xf numFmtId="177" fontId="37" fillId="0" borderId="24" xfId="14" applyNumberFormat="1" applyFont="1" applyBorder="1" applyAlignment="1">
      <alignment horizontal="right" vertical="center" wrapText="1"/>
    </xf>
    <xf numFmtId="0" fontId="37" fillId="5" borderId="46" xfId="14" applyFont="1" applyFill="1" applyBorder="1" applyAlignment="1">
      <alignment horizontal="center" vertical="center" wrapText="1"/>
    </xf>
    <xf numFmtId="177" fontId="37" fillId="5" borderId="22" xfId="14" applyNumberFormat="1" applyFont="1" applyFill="1" applyBorder="1" applyAlignment="1">
      <alignment horizontal="right" vertical="center" wrapText="1"/>
    </xf>
    <xf numFmtId="177" fontId="37" fillId="5" borderId="24" xfId="14" applyNumberFormat="1" applyFont="1" applyFill="1" applyBorder="1" applyAlignment="1">
      <alignment horizontal="right" vertical="center" wrapText="1"/>
    </xf>
    <xf numFmtId="0" fontId="37" fillId="5" borderId="30" xfId="14" applyFont="1" applyFill="1" applyBorder="1" applyAlignment="1">
      <alignment horizontal="center" vertical="center" wrapText="1"/>
    </xf>
    <xf numFmtId="177" fontId="37" fillId="5" borderId="31" xfId="14" applyNumberFormat="1" applyFont="1" applyFill="1" applyBorder="1" applyAlignment="1">
      <alignment horizontal="right" vertical="center" wrapText="1"/>
    </xf>
    <xf numFmtId="177" fontId="37" fillId="5" borderId="56" xfId="14" applyNumberFormat="1" applyFont="1" applyFill="1" applyBorder="1" applyAlignment="1">
      <alignment horizontal="right" vertical="center" wrapText="1"/>
    </xf>
    <xf numFmtId="0" fontId="38" fillId="5" borderId="13" xfId="14" applyFont="1" applyFill="1" applyBorder="1" applyAlignment="1">
      <alignment horizontal="center" vertical="center" wrapText="1"/>
    </xf>
    <xf numFmtId="177" fontId="38" fillId="5" borderId="14" xfId="14" applyNumberFormat="1" applyFont="1" applyFill="1" applyBorder="1" applyAlignment="1">
      <alignment horizontal="right" vertical="center" wrapText="1"/>
    </xf>
    <xf numFmtId="177" fontId="38" fillId="5" borderId="15" xfId="14" applyNumberFormat="1" applyFont="1" applyFill="1" applyBorder="1" applyAlignment="1">
      <alignment horizontal="right" vertical="center" wrapText="1"/>
    </xf>
    <xf numFmtId="0" fontId="38" fillId="5" borderId="9" xfId="14" applyFont="1" applyFill="1" applyBorder="1" applyAlignment="1">
      <alignment horizontal="center" vertical="center" wrapText="1"/>
    </xf>
    <xf numFmtId="177" fontId="38" fillId="5" borderId="1" xfId="14" applyNumberFormat="1" applyFont="1" applyFill="1" applyBorder="1" applyAlignment="1">
      <alignment horizontal="right" vertical="center" wrapText="1"/>
    </xf>
    <xf numFmtId="177" fontId="38" fillId="5" borderId="2" xfId="14" applyNumberFormat="1" applyFont="1" applyFill="1" applyBorder="1" applyAlignment="1">
      <alignment horizontal="right" vertical="center" wrapText="1"/>
    </xf>
    <xf numFmtId="0" fontId="38" fillId="5" borderId="16" xfId="14" applyFont="1" applyFill="1" applyBorder="1" applyAlignment="1">
      <alignment horizontal="center" vertical="center" wrapText="1"/>
    </xf>
    <xf numFmtId="177" fontId="38" fillId="5" borderId="3" xfId="14" applyNumberFormat="1" applyFont="1" applyFill="1" applyBorder="1" applyAlignment="1">
      <alignment horizontal="right" vertical="center" wrapText="1"/>
    </xf>
    <xf numFmtId="177" fontId="38" fillId="5" borderId="4" xfId="14" applyNumberFormat="1" applyFont="1" applyFill="1" applyBorder="1" applyAlignment="1">
      <alignment horizontal="right" vertical="center" wrapText="1"/>
    </xf>
    <xf numFmtId="177" fontId="37" fillId="3" borderId="22" xfId="0" applyNumberFormat="1" applyFont="1" applyFill="1" applyBorder="1" applyAlignment="1">
      <alignment horizontal="right" vertical="center" wrapText="1"/>
    </xf>
    <xf numFmtId="177" fontId="37" fillId="0" borderId="1" xfId="14" applyNumberFormat="1" applyFont="1" applyBorder="1" applyAlignment="1">
      <alignment horizontal="right" vertical="center" wrapText="1"/>
    </xf>
    <xf numFmtId="177" fontId="37" fillId="0" borderId="2" xfId="14" applyNumberFormat="1" applyFont="1" applyBorder="1" applyAlignment="1">
      <alignment horizontal="right" vertical="center" wrapText="1"/>
    </xf>
    <xf numFmtId="0" fontId="37" fillId="0" borderId="9" xfId="14" applyFont="1" applyBorder="1" applyAlignment="1">
      <alignment horizontal="center" vertical="center" wrapText="1"/>
    </xf>
    <xf numFmtId="177" fontId="37" fillId="0" borderId="62" xfId="0" applyNumberFormat="1" applyFont="1" applyBorder="1" applyAlignment="1">
      <alignment horizontal="right" vertical="center" wrapText="1"/>
    </xf>
    <xf numFmtId="177" fontId="37" fillId="0" borderId="17" xfId="14" applyNumberFormat="1" applyFont="1" applyBorder="1" applyAlignment="1">
      <alignment horizontal="right" vertical="center" wrapText="1"/>
    </xf>
    <xf numFmtId="177" fontId="37" fillId="0" borderId="110" xfId="14" applyNumberFormat="1" applyFont="1" applyBorder="1" applyAlignment="1">
      <alignment horizontal="right" vertical="center" wrapText="1"/>
    </xf>
    <xf numFmtId="177" fontId="37" fillId="0" borderId="74" xfId="0" applyNumberFormat="1" applyFont="1" applyBorder="1" applyAlignment="1">
      <alignment horizontal="right" vertical="center" wrapText="1"/>
    </xf>
    <xf numFmtId="177" fontId="37" fillId="0" borderId="5" xfId="14" applyNumberFormat="1" applyFont="1" applyBorder="1" applyAlignment="1">
      <alignment horizontal="right" vertical="center" wrapText="1"/>
    </xf>
    <xf numFmtId="0" fontId="37" fillId="0" borderId="44" xfId="14" applyFont="1" applyBorder="1" applyAlignment="1">
      <alignment horizontal="center" vertical="center" wrapText="1"/>
    </xf>
    <xf numFmtId="177" fontId="37" fillId="0" borderId="0" xfId="0" applyNumberFormat="1" applyFont="1" applyAlignment="1">
      <alignment horizontal="right" vertical="center" wrapText="1"/>
    </xf>
    <xf numFmtId="0" fontId="37" fillId="0" borderId="43" xfId="14" applyFont="1" applyBorder="1" applyAlignment="1">
      <alignment horizontal="center" vertical="center" wrapText="1"/>
    </xf>
    <xf numFmtId="0" fontId="37" fillId="5" borderId="9" xfId="14" applyFont="1" applyFill="1" applyBorder="1" applyAlignment="1">
      <alignment horizontal="center" vertical="center" wrapText="1"/>
    </xf>
    <xf numFmtId="177" fontId="37" fillId="5" borderId="1" xfId="14" applyNumberFormat="1" applyFont="1" applyFill="1" applyBorder="1" applyAlignment="1">
      <alignment horizontal="right" vertical="center" wrapText="1"/>
    </xf>
    <xf numFmtId="177" fontId="37" fillId="5" borderId="2" xfId="14" applyNumberFormat="1" applyFont="1" applyFill="1" applyBorder="1" applyAlignment="1">
      <alignment horizontal="right" vertical="center" wrapText="1"/>
    </xf>
    <xf numFmtId="177" fontId="37" fillId="0" borderId="89" xfId="14" applyNumberFormat="1" applyFont="1" applyBorder="1" applyAlignment="1">
      <alignment horizontal="right" vertical="center" wrapText="1"/>
    </xf>
    <xf numFmtId="177" fontId="37" fillId="0" borderId="22" xfId="4" applyNumberFormat="1" applyFont="1" applyBorder="1" applyAlignment="1">
      <alignment horizontal="right" vertical="center" wrapText="1"/>
    </xf>
    <xf numFmtId="177" fontId="39" fillId="0" borderId="22" xfId="0" applyNumberFormat="1" applyFont="1" applyBorder="1" applyAlignment="1">
      <alignment horizontal="right" vertical="center" wrapText="1"/>
    </xf>
    <xf numFmtId="177" fontId="37" fillId="0" borderId="24" xfId="4" applyNumberFormat="1" applyFont="1" applyBorder="1" applyAlignment="1">
      <alignment horizontal="right" vertical="center" wrapText="1"/>
    </xf>
    <xf numFmtId="177" fontId="37" fillId="5" borderId="22" xfId="4" applyNumberFormat="1" applyFont="1" applyFill="1" applyBorder="1" applyAlignment="1">
      <alignment horizontal="right" vertical="center" wrapText="1"/>
    </xf>
    <xf numFmtId="177" fontId="37" fillId="5" borderId="24" xfId="4" applyNumberFormat="1" applyFont="1" applyFill="1" applyBorder="1" applyAlignment="1">
      <alignment horizontal="right" vertical="center" wrapText="1"/>
    </xf>
    <xf numFmtId="49" fontId="37" fillId="0" borderId="33" xfId="4" applyNumberFormat="1" applyFont="1" applyBorder="1" applyAlignment="1">
      <alignment horizontal="center" vertical="center" wrapText="1"/>
    </xf>
    <xf numFmtId="177" fontId="37" fillId="3" borderId="22" xfId="4" applyNumberFormat="1" applyFont="1" applyFill="1" applyBorder="1" applyAlignment="1">
      <alignment horizontal="right" vertical="center" wrapText="1"/>
    </xf>
    <xf numFmtId="49" fontId="37" fillId="5" borderId="33" xfId="4" applyNumberFormat="1" applyFont="1" applyFill="1" applyBorder="1" applyAlignment="1">
      <alignment horizontal="center" vertical="center" wrapText="1"/>
    </xf>
    <xf numFmtId="177" fontId="39" fillId="3" borderId="28" xfId="0" applyNumberFormat="1" applyFont="1" applyFill="1" applyBorder="1" applyAlignment="1">
      <alignment horizontal="right" vertical="center" wrapText="1"/>
    </xf>
    <xf numFmtId="177" fontId="39" fillId="3" borderId="22" xfId="0" applyNumberFormat="1" applyFont="1" applyFill="1" applyBorder="1" applyAlignment="1">
      <alignment horizontal="right" vertical="center" wrapText="1"/>
    </xf>
    <xf numFmtId="0" fontId="37" fillId="0" borderId="106" xfId="14" applyFont="1" applyBorder="1" applyAlignment="1">
      <alignment horizontal="center" vertical="center" wrapText="1"/>
    </xf>
    <xf numFmtId="177" fontId="37" fillId="0" borderId="85" xfId="14" applyNumberFormat="1" applyFont="1" applyBorder="1" applyAlignment="1">
      <alignment horizontal="right" vertical="center" wrapText="1"/>
    </xf>
    <xf numFmtId="177" fontId="37" fillId="0" borderId="86" xfId="14" applyNumberFormat="1" applyFont="1" applyBorder="1" applyAlignment="1">
      <alignment horizontal="right" vertical="center" wrapText="1"/>
    </xf>
    <xf numFmtId="0" fontId="38" fillId="5" borderId="102" xfId="14" applyFont="1" applyFill="1" applyBorder="1" applyAlignment="1">
      <alignment horizontal="center" vertical="center" wrapText="1"/>
    </xf>
    <xf numFmtId="177" fontId="38" fillId="5" borderId="85" xfId="14" applyNumberFormat="1" applyFont="1" applyFill="1" applyBorder="1" applyAlignment="1">
      <alignment horizontal="right" vertical="center" wrapText="1"/>
    </xf>
    <xf numFmtId="177" fontId="38" fillId="5" borderId="86" xfId="14" applyNumberFormat="1" applyFont="1" applyFill="1" applyBorder="1" applyAlignment="1">
      <alignment horizontal="right" vertical="center" wrapText="1"/>
    </xf>
    <xf numFmtId="0" fontId="38" fillId="5" borderId="99" xfId="14" applyFont="1" applyFill="1" applyBorder="1" applyAlignment="1">
      <alignment horizontal="center" vertical="center" wrapText="1"/>
    </xf>
    <xf numFmtId="177" fontId="38" fillId="5" borderId="22" xfId="14" applyNumberFormat="1" applyFont="1" applyFill="1" applyBorder="1" applyAlignment="1">
      <alignment horizontal="right" vertical="center" wrapText="1"/>
    </xf>
    <xf numFmtId="177" fontId="38" fillId="5" borderId="24" xfId="14" applyNumberFormat="1" applyFont="1" applyFill="1" applyBorder="1" applyAlignment="1">
      <alignment horizontal="right" vertical="center" wrapText="1"/>
    </xf>
    <xf numFmtId="0" fontId="38" fillId="5" borderId="96" xfId="14" applyFont="1" applyFill="1" applyBorder="1" applyAlignment="1">
      <alignment horizontal="center" vertical="center" wrapText="1"/>
    </xf>
    <xf numFmtId="177" fontId="38" fillId="5" borderId="25" xfId="14" applyNumberFormat="1" applyFont="1" applyFill="1" applyBorder="1" applyAlignment="1">
      <alignment horizontal="right" vertical="center" wrapText="1"/>
    </xf>
    <xf numFmtId="177" fontId="38" fillId="5" borderId="26" xfId="14" applyNumberFormat="1" applyFont="1" applyFill="1" applyBorder="1" applyAlignment="1">
      <alignment horizontal="right" vertical="center" wrapText="1"/>
    </xf>
    <xf numFmtId="177" fontId="37" fillId="3" borderId="85" xfId="4" applyNumberFormat="1" applyFont="1" applyFill="1" applyBorder="1" applyAlignment="1">
      <alignment horizontal="right" vertical="center" wrapText="1"/>
    </xf>
    <xf numFmtId="177" fontId="38" fillId="5" borderId="101" xfId="14" applyNumberFormat="1" applyFont="1" applyFill="1" applyBorder="1" applyAlignment="1">
      <alignment horizontal="right" vertical="center" wrapText="1"/>
    </xf>
    <xf numFmtId="177" fontId="38" fillId="5" borderId="100" xfId="14" applyNumberFormat="1" applyFont="1" applyFill="1" applyBorder="1" applyAlignment="1">
      <alignment horizontal="right" vertical="center" wrapText="1"/>
    </xf>
    <xf numFmtId="177" fontId="38" fillId="5" borderId="98" xfId="14" applyNumberFormat="1" applyFont="1" applyFill="1" applyBorder="1" applyAlignment="1">
      <alignment horizontal="right" vertical="center" wrapText="1"/>
    </xf>
    <xf numFmtId="177" fontId="38" fillId="5" borderId="97" xfId="14" applyNumberFormat="1" applyFont="1" applyFill="1" applyBorder="1" applyAlignment="1">
      <alignment horizontal="right" vertical="center" wrapText="1"/>
    </xf>
    <xf numFmtId="0" fontId="38" fillId="5" borderId="108" xfId="14" applyFont="1" applyFill="1" applyBorder="1" applyAlignment="1">
      <alignment horizontal="center" vertical="center" wrapText="1"/>
    </xf>
    <xf numFmtId="177" fontId="38" fillId="5" borderId="105" xfId="14" applyNumberFormat="1" applyFont="1" applyFill="1" applyBorder="1" applyAlignment="1">
      <alignment horizontal="right" vertical="center" wrapText="1"/>
    </xf>
    <xf numFmtId="177" fontId="38" fillId="5" borderId="73" xfId="14" applyNumberFormat="1" applyFont="1" applyFill="1" applyBorder="1" applyAlignment="1">
      <alignment horizontal="right" vertical="center" wrapText="1"/>
    </xf>
    <xf numFmtId="49" fontId="38" fillId="6" borderId="13" xfId="4" applyNumberFormat="1" applyFont="1" applyFill="1" applyBorder="1" applyAlignment="1">
      <alignment horizontal="center" vertical="center" wrapText="1"/>
    </xf>
    <xf numFmtId="177" fontId="38" fillId="6" borderId="14" xfId="4" applyNumberFormat="1" applyFont="1" applyFill="1" applyBorder="1" applyAlignment="1">
      <alignment horizontal="right" vertical="center" wrapText="1"/>
    </xf>
    <xf numFmtId="177" fontId="38" fillId="6" borderId="15" xfId="4" applyNumberFormat="1" applyFont="1" applyFill="1" applyBorder="1" applyAlignment="1">
      <alignment horizontal="right" vertical="center" wrapText="1"/>
    </xf>
    <xf numFmtId="49" fontId="38" fillId="6" borderId="9" xfId="4" applyNumberFormat="1" applyFont="1" applyFill="1" applyBorder="1" applyAlignment="1">
      <alignment horizontal="center" vertical="center" wrapText="1"/>
    </xf>
    <xf numFmtId="177" fontId="38" fillId="6" borderId="1" xfId="4" applyNumberFormat="1" applyFont="1" applyFill="1" applyBorder="1" applyAlignment="1">
      <alignment horizontal="right" vertical="center" wrapText="1"/>
    </xf>
    <xf numFmtId="177" fontId="38" fillId="6" borderId="2" xfId="4" applyNumberFormat="1" applyFont="1" applyFill="1" applyBorder="1" applyAlignment="1">
      <alignment horizontal="right" vertical="center" wrapText="1"/>
    </xf>
    <xf numFmtId="49" fontId="38" fillId="6" borderId="16" xfId="4" applyNumberFormat="1" applyFont="1" applyFill="1" applyBorder="1" applyAlignment="1">
      <alignment horizontal="center" vertical="center" wrapText="1"/>
    </xf>
    <xf numFmtId="177" fontId="38" fillId="6" borderId="3" xfId="4" applyNumberFormat="1" applyFont="1" applyFill="1" applyBorder="1" applyAlignment="1">
      <alignment horizontal="right" vertical="center" wrapText="1"/>
    </xf>
    <xf numFmtId="177" fontId="38" fillId="6" borderId="4" xfId="4" applyNumberFormat="1" applyFont="1" applyFill="1" applyBorder="1" applyAlignment="1">
      <alignment horizontal="right" vertical="center" wrapText="1"/>
    </xf>
    <xf numFmtId="0" fontId="37" fillId="5" borderId="27" xfId="14" applyFont="1" applyFill="1" applyBorder="1" applyAlignment="1">
      <alignment horizontal="center" vertical="center" wrapText="1"/>
    </xf>
    <xf numFmtId="177" fontId="37" fillId="5" borderId="25" xfId="14" applyNumberFormat="1" applyFont="1" applyFill="1" applyBorder="1" applyAlignment="1">
      <alignment horizontal="right" vertical="center" wrapText="1"/>
    </xf>
    <xf numFmtId="177" fontId="37" fillId="5" borderId="26" xfId="14" applyNumberFormat="1" applyFont="1" applyFill="1" applyBorder="1" applyAlignment="1">
      <alignment horizontal="right" vertical="center" wrapText="1"/>
    </xf>
    <xf numFmtId="177" fontId="37" fillId="0" borderId="56" xfId="14" applyNumberFormat="1" applyFont="1" applyBorder="1" applyAlignment="1">
      <alignment horizontal="right" vertical="center" wrapText="1"/>
    </xf>
    <xf numFmtId="177" fontId="37" fillId="0" borderId="97" xfId="14" applyNumberFormat="1" applyFont="1" applyBorder="1" applyAlignment="1">
      <alignment horizontal="right" vertical="center" wrapText="1"/>
    </xf>
    <xf numFmtId="0" fontId="37" fillId="0" borderId="107" xfId="14" applyFont="1" applyBorder="1" applyAlignment="1">
      <alignment horizontal="center" vertical="center" wrapText="1"/>
    </xf>
    <xf numFmtId="177" fontId="37" fillId="0" borderId="104" xfId="14" applyNumberFormat="1" applyFont="1" applyBorder="1" applyAlignment="1">
      <alignment horizontal="right" vertical="center" wrapText="1"/>
    </xf>
    <xf numFmtId="177" fontId="37" fillId="0" borderId="29" xfId="14" applyNumberFormat="1" applyFont="1" applyBorder="1" applyAlignment="1">
      <alignment horizontal="right" vertical="center" wrapText="1"/>
    </xf>
    <xf numFmtId="177" fontId="37" fillId="5" borderId="29" xfId="14" applyNumberFormat="1" applyFont="1" applyFill="1" applyBorder="1" applyAlignment="1">
      <alignment horizontal="right" vertical="center" wrapText="1"/>
    </xf>
    <xf numFmtId="0" fontId="38" fillId="5" borderId="106" xfId="14" applyFont="1" applyFill="1" applyBorder="1" applyAlignment="1">
      <alignment horizontal="center" vertical="center" wrapText="1"/>
    </xf>
    <xf numFmtId="0" fontId="38" fillId="5" borderId="46" xfId="14" applyFont="1" applyFill="1" applyBorder="1" applyAlignment="1">
      <alignment horizontal="center" vertical="center" wrapText="1"/>
    </xf>
    <xf numFmtId="0" fontId="38" fillId="5" borderId="27" xfId="14" applyFont="1" applyFill="1" applyBorder="1" applyAlignment="1">
      <alignment horizontal="center" vertical="center" wrapText="1"/>
    </xf>
    <xf numFmtId="3" fontId="2" fillId="0" borderId="0" xfId="14" applyNumberFormat="1">
      <alignment vertical="center"/>
    </xf>
    <xf numFmtId="0" fontId="33" fillId="4" borderId="44" xfId="1" applyFont="1" applyFill="1" applyBorder="1" applyAlignment="1">
      <alignment horizontal="center" vertical="center"/>
    </xf>
    <xf numFmtId="0" fontId="33" fillId="4" borderId="5" xfId="1" applyFont="1" applyFill="1" applyBorder="1" applyAlignment="1">
      <alignment horizontal="center" vertical="center"/>
    </xf>
    <xf numFmtId="41" fontId="33" fillId="0" borderId="5" xfId="2" applyNumberFormat="1" applyFont="1" applyBorder="1" applyAlignment="1">
      <alignment horizontal="left" vertical="center" indent="1"/>
    </xf>
    <xf numFmtId="49" fontId="33" fillId="4" borderId="89" xfId="17" applyNumberFormat="1" applyFont="1" applyFill="1" applyBorder="1" applyAlignment="1">
      <alignment horizontal="center" vertical="center" wrapText="1"/>
    </xf>
    <xf numFmtId="49" fontId="34" fillId="5" borderId="121" xfId="1" applyNumberFormat="1" applyFont="1" applyFill="1" applyBorder="1" applyAlignment="1">
      <alignment horizontal="center" vertical="center" wrapText="1"/>
    </xf>
    <xf numFmtId="49" fontId="34" fillId="5" borderId="122" xfId="1" applyNumberFormat="1" applyFont="1" applyFill="1" applyBorder="1" applyAlignment="1">
      <alignment horizontal="center" vertical="center" wrapText="1"/>
    </xf>
    <xf numFmtId="49" fontId="34" fillId="5" borderId="123" xfId="1" applyNumberFormat="1" applyFont="1" applyFill="1" applyBorder="1" applyAlignment="1">
      <alignment horizontal="center" vertical="center" wrapText="1"/>
    </xf>
    <xf numFmtId="49" fontId="34" fillId="5" borderId="124" xfId="1" applyNumberFormat="1" applyFont="1" applyFill="1" applyBorder="1" applyAlignment="1">
      <alignment horizontal="center" vertical="center" wrapText="1"/>
    </xf>
    <xf numFmtId="3" fontId="6" fillId="4" borderId="0" xfId="1" applyNumberFormat="1" applyFont="1" applyFill="1" applyAlignment="1">
      <alignment horizontal="center" vertical="center"/>
    </xf>
    <xf numFmtId="41" fontId="31" fillId="4" borderId="1" xfId="2" applyNumberFormat="1" applyFont="1" applyFill="1" applyBorder="1" applyAlignment="1">
      <alignment horizontal="left" vertical="center" indent="1"/>
    </xf>
    <xf numFmtId="41" fontId="31" fillId="4" borderId="5" xfId="2" applyNumberFormat="1" applyFont="1" applyFill="1" applyBorder="1" applyAlignment="1">
      <alignment horizontal="left" vertical="center" indent="1"/>
    </xf>
    <xf numFmtId="49" fontId="37" fillId="0" borderId="109" xfId="4" applyNumberFormat="1" applyFont="1" applyBorder="1" applyAlignment="1">
      <alignment horizontal="center" vertical="center" wrapText="1"/>
    </xf>
    <xf numFmtId="177" fontId="37" fillId="0" borderId="85" xfId="4" applyNumberFormat="1" applyFont="1" applyBorder="1" applyAlignment="1">
      <alignment horizontal="right" vertical="center" wrapText="1"/>
    </xf>
    <xf numFmtId="177" fontId="37" fillId="0" borderId="86" xfId="4" applyNumberFormat="1" applyFont="1" applyBorder="1" applyAlignment="1">
      <alignment horizontal="right" vertical="center" wrapText="1"/>
    </xf>
    <xf numFmtId="49" fontId="37" fillId="5" borderId="48" xfId="4" applyNumberFormat="1" applyFont="1" applyFill="1" applyBorder="1" applyAlignment="1">
      <alignment horizontal="center" vertical="center" wrapText="1"/>
    </xf>
    <xf numFmtId="177" fontId="37" fillId="5" borderId="31" xfId="4" applyNumberFormat="1" applyFont="1" applyFill="1" applyBorder="1" applyAlignment="1">
      <alignment horizontal="right" vertical="center" wrapText="1"/>
    </xf>
    <xf numFmtId="177" fontId="37" fillId="5" borderId="56" xfId="4" applyNumberFormat="1" applyFont="1" applyFill="1" applyBorder="1" applyAlignment="1">
      <alignment horizontal="right" vertical="center" wrapText="1"/>
    </xf>
    <xf numFmtId="177" fontId="17" fillId="5" borderId="77" xfId="5" applyNumberFormat="1" applyFont="1" applyFill="1" applyBorder="1" applyAlignment="1">
      <alignment horizontal="center" vertical="center"/>
    </xf>
    <xf numFmtId="177" fontId="17" fillId="5" borderId="78" xfId="5" applyNumberFormat="1" applyFont="1" applyFill="1" applyBorder="1" applyAlignment="1">
      <alignment horizontal="center" vertical="center"/>
    </xf>
    <xf numFmtId="177" fontId="17" fillId="5" borderId="78" xfId="5" applyNumberFormat="1" applyFont="1" applyFill="1" applyBorder="1" applyAlignment="1">
      <alignment horizontal="center" vertical="center" shrinkToFit="1"/>
    </xf>
    <xf numFmtId="177" fontId="17" fillId="5" borderId="79" xfId="5" applyNumberFormat="1" applyFont="1" applyFill="1" applyBorder="1" applyAlignment="1">
      <alignment horizontal="center" vertical="center"/>
    </xf>
    <xf numFmtId="49" fontId="37" fillId="5" borderId="67" xfId="4" applyNumberFormat="1" applyFont="1" applyFill="1" applyBorder="1" applyAlignment="1">
      <alignment horizontal="center" vertical="center" wrapText="1"/>
    </xf>
    <xf numFmtId="177" fontId="37" fillId="5" borderId="25" xfId="4" applyNumberFormat="1" applyFont="1" applyFill="1" applyBorder="1" applyAlignment="1">
      <alignment horizontal="right" vertical="center" wrapText="1"/>
    </xf>
    <xf numFmtId="49" fontId="38" fillId="6" borderId="65" xfId="4" applyNumberFormat="1" applyFont="1" applyFill="1" applyBorder="1" applyAlignment="1">
      <alignment horizontal="center" vertical="center" wrapText="1"/>
    </xf>
    <xf numFmtId="49" fontId="38" fillId="6" borderId="36" xfId="4" applyNumberFormat="1" applyFont="1" applyFill="1" applyBorder="1" applyAlignment="1">
      <alignment horizontal="center" vertical="center" wrapText="1"/>
    </xf>
    <xf numFmtId="49" fontId="38" fillId="6" borderId="60" xfId="4" applyNumberFormat="1" applyFont="1" applyFill="1" applyBorder="1" applyAlignment="1">
      <alignment horizontal="center" vertical="center" wrapText="1"/>
    </xf>
    <xf numFmtId="41" fontId="2" fillId="0" borderId="0" xfId="14" applyNumberFormat="1">
      <alignment vertical="center"/>
    </xf>
    <xf numFmtId="177" fontId="37" fillId="4" borderId="22" xfId="0" applyNumberFormat="1" applyFont="1" applyFill="1" applyBorder="1" applyAlignment="1">
      <alignment horizontal="right" vertical="center" wrapText="1"/>
    </xf>
    <xf numFmtId="177" fontId="37" fillId="4" borderId="1" xfId="14" applyNumberFormat="1" applyFont="1" applyFill="1" applyBorder="1" applyAlignment="1">
      <alignment horizontal="right" vertical="center" wrapText="1"/>
    </xf>
    <xf numFmtId="41" fontId="0" fillId="0" borderId="0" xfId="3" applyNumberFormat="1" applyFont="1">
      <alignment vertical="center"/>
    </xf>
    <xf numFmtId="177" fontId="0" fillId="0" borderId="0" xfId="3" applyNumberFormat="1" applyFont="1">
      <alignment vertical="center"/>
    </xf>
    <xf numFmtId="177" fontId="2" fillId="0" borderId="0" xfId="14" applyNumberFormat="1">
      <alignment vertical="center"/>
    </xf>
    <xf numFmtId="0" fontId="17" fillId="2" borderId="1" xfId="3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center" vertical="center"/>
    </xf>
    <xf numFmtId="177" fontId="18" fillId="3" borderId="17" xfId="32" applyNumberFormat="1" applyFont="1" applyFill="1" applyBorder="1" applyAlignment="1">
      <alignment horizontal="center" vertical="center" shrinkToFit="1"/>
    </xf>
    <xf numFmtId="0" fontId="15" fillId="4" borderId="46" xfId="14" applyFont="1" applyFill="1" applyBorder="1" applyAlignment="1">
      <alignment horizontal="center" vertical="center" wrapText="1"/>
    </xf>
    <xf numFmtId="177" fontId="37" fillId="4" borderId="22" xfId="14" applyNumberFormat="1" applyFont="1" applyFill="1" applyBorder="1" applyAlignment="1">
      <alignment horizontal="right" vertical="center" wrapText="1"/>
    </xf>
    <xf numFmtId="177" fontId="37" fillId="4" borderId="24" xfId="14" applyNumberFormat="1" applyFont="1" applyFill="1" applyBorder="1" applyAlignment="1">
      <alignment horizontal="right" vertical="center" wrapText="1"/>
    </xf>
    <xf numFmtId="178" fontId="0" fillId="0" borderId="0" xfId="3" applyNumberFormat="1" applyFont="1">
      <alignment vertical="center"/>
    </xf>
    <xf numFmtId="178" fontId="8" fillId="0" borderId="0" xfId="10" applyNumberFormat="1">
      <alignment vertical="center"/>
    </xf>
    <xf numFmtId="0" fontId="2" fillId="0" borderId="0" xfId="3" applyFont="1">
      <alignment vertical="center"/>
    </xf>
    <xf numFmtId="0" fontId="33" fillId="4" borderId="0" xfId="1" applyFont="1" applyFill="1" applyAlignment="1">
      <alignment vertical="center"/>
    </xf>
    <xf numFmtId="41" fontId="31" fillId="4" borderId="1" xfId="2" applyNumberFormat="1" applyFont="1" applyFill="1" applyBorder="1" applyAlignment="1">
      <alignment horizontal="right" vertical="center" indent="1"/>
    </xf>
    <xf numFmtId="41" fontId="31" fillId="4" borderId="1" xfId="19" applyNumberFormat="1" applyFont="1" applyFill="1" applyBorder="1" applyAlignment="1">
      <alignment horizontal="left" vertical="center" indent="1"/>
    </xf>
    <xf numFmtId="177" fontId="36" fillId="4" borderId="0" xfId="16" applyNumberFormat="1" applyFont="1" applyFill="1" applyAlignment="1">
      <alignment horizontal="right" vertical="center" wrapText="1"/>
    </xf>
    <xf numFmtId="177" fontId="33" fillId="4" borderId="0" xfId="1" applyNumberFormat="1" applyFont="1" applyFill="1" applyAlignment="1">
      <alignment vertical="center"/>
    </xf>
    <xf numFmtId="49" fontId="32" fillId="8" borderId="123" xfId="1" applyNumberFormat="1" applyFont="1" applyFill="1" applyBorder="1" applyAlignment="1">
      <alignment horizontal="center" vertical="center" wrapText="1"/>
    </xf>
    <xf numFmtId="177" fontId="2" fillId="0" borderId="0" xfId="3" applyNumberFormat="1" applyFont="1">
      <alignment vertical="center"/>
    </xf>
    <xf numFmtId="3" fontId="0" fillId="0" borderId="0" xfId="3" applyNumberFormat="1" applyFont="1">
      <alignment vertical="center"/>
    </xf>
    <xf numFmtId="177" fontId="18" fillId="4" borderId="1" xfId="3" applyNumberFormat="1" applyFont="1" applyFill="1" applyBorder="1" applyAlignment="1">
      <alignment horizontal="right" vertical="center"/>
    </xf>
    <xf numFmtId="177" fontId="17" fillId="4" borderId="37" xfId="3" applyNumberFormat="1" applyFont="1" applyFill="1" applyBorder="1" applyAlignment="1">
      <alignment horizontal="right" vertical="center"/>
    </xf>
    <xf numFmtId="177" fontId="18" fillId="4" borderId="36" xfId="3" applyNumberFormat="1" applyFont="1" applyFill="1" applyBorder="1" applyAlignment="1">
      <alignment horizontal="right" vertical="center"/>
    </xf>
    <xf numFmtId="177" fontId="18" fillId="4" borderId="36" xfId="1" applyNumberFormat="1" applyFont="1" applyFill="1" applyBorder="1" applyAlignment="1">
      <alignment horizontal="right" vertical="center"/>
    </xf>
    <xf numFmtId="178" fontId="2" fillId="0" borderId="0" xfId="3" applyNumberFormat="1" applyFont="1">
      <alignment vertical="center"/>
    </xf>
    <xf numFmtId="178" fontId="2" fillId="0" borderId="0" xfId="3" applyNumberFormat="1" applyFont="1" applyAlignment="1">
      <alignment horizontal="center" vertical="center"/>
    </xf>
    <xf numFmtId="178" fontId="0" fillId="0" borderId="0" xfId="3" applyNumberFormat="1" applyFont="1" applyAlignment="1">
      <alignment horizontal="center" vertical="center"/>
    </xf>
    <xf numFmtId="3" fontId="33" fillId="0" borderId="78" xfId="0" applyNumberFormat="1" applyFont="1" applyBorder="1" applyAlignment="1">
      <alignment horizontal="right" vertical="center" wrapText="1"/>
    </xf>
    <xf numFmtId="0" fontId="18" fillId="0" borderId="78" xfId="5" applyFont="1" applyBorder="1" applyAlignment="1">
      <alignment horizontal="center" vertical="center" wrapText="1"/>
    </xf>
    <xf numFmtId="177" fontId="18" fillId="4" borderId="2" xfId="3" applyNumberFormat="1" applyFont="1" applyFill="1" applyBorder="1" applyAlignment="1">
      <alignment horizontal="right" vertical="center"/>
    </xf>
    <xf numFmtId="177" fontId="17" fillId="4" borderId="14" xfId="3" applyNumberFormat="1" applyFont="1" applyFill="1" applyBorder="1" applyAlignment="1">
      <alignment horizontal="right" vertical="center"/>
    </xf>
    <xf numFmtId="177" fontId="17" fillId="4" borderId="15" xfId="3" applyNumberFormat="1" applyFont="1" applyFill="1" applyBorder="1" applyAlignment="1">
      <alignment horizontal="right" vertical="center"/>
    </xf>
    <xf numFmtId="177" fontId="18" fillId="4" borderId="5" xfId="3" applyNumberFormat="1" applyFont="1" applyFill="1" applyBorder="1" applyAlignment="1">
      <alignment horizontal="center" vertical="center"/>
    </xf>
    <xf numFmtId="177" fontId="17" fillId="4" borderId="89" xfId="3" applyNumberFormat="1" applyFont="1" applyFill="1" applyBorder="1" applyAlignment="1">
      <alignment horizontal="right" vertical="center"/>
    </xf>
    <xf numFmtId="177" fontId="17" fillId="4" borderId="1" xfId="3" applyNumberFormat="1" applyFont="1" applyFill="1" applyBorder="1" applyAlignment="1">
      <alignment horizontal="right" vertical="center"/>
    </xf>
    <xf numFmtId="177" fontId="18" fillId="4" borderId="1" xfId="3" applyNumberFormat="1" applyFont="1" applyFill="1" applyBorder="1" applyAlignment="1">
      <alignment horizontal="center" vertical="center"/>
    </xf>
    <xf numFmtId="177" fontId="17" fillId="4" borderId="1" xfId="15" applyNumberFormat="1" applyFont="1" applyFill="1" applyBorder="1" applyAlignment="1">
      <alignment horizontal="right" vertical="center"/>
    </xf>
    <xf numFmtId="177" fontId="18" fillId="4" borderId="1" xfId="15" applyNumberFormat="1" applyFont="1" applyFill="1" applyBorder="1" applyAlignment="1">
      <alignment horizontal="right" vertical="center"/>
    </xf>
    <xf numFmtId="177" fontId="18" fillId="4" borderId="2" xfId="15" applyNumberFormat="1" applyFont="1" applyFill="1" applyBorder="1" applyAlignment="1">
      <alignment horizontal="right" vertical="center"/>
    </xf>
    <xf numFmtId="177" fontId="18" fillId="4" borderId="1" xfId="21" applyNumberFormat="1" applyFont="1" applyFill="1" applyBorder="1" applyAlignment="1">
      <alignment horizontal="right" vertical="center" shrinkToFit="1"/>
    </xf>
    <xf numFmtId="177" fontId="17" fillId="4" borderId="2" xfId="15" applyNumberFormat="1" applyFont="1" applyFill="1" applyBorder="1" applyAlignment="1">
      <alignment horizontal="right" vertical="center"/>
    </xf>
    <xf numFmtId="177" fontId="18" fillId="4" borderId="2" xfId="1" applyNumberFormat="1" applyFont="1" applyFill="1" applyBorder="1" applyAlignment="1">
      <alignment horizontal="right" vertical="center"/>
    </xf>
    <xf numFmtId="177" fontId="18" fillId="4" borderId="80" xfId="3" applyNumberFormat="1" applyFont="1" applyFill="1" applyBorder="1" applyAlignment="1">
      <alignment horizontal="right" vertical="center"/>
    </xf>
    <xf numFmtId="177" fontId="18" fillId="4" borderId="81" xfId="1" applyNumberFormat="1" applyFont="1" applyFill="1" applyBorder="1" applyAlignment="1">
      <alignment horizontal="right" vertical="center"/>
    </xf>
    <xf numFmtId="177" fontId="18" fillId="4" borderId="3" xfId="15" applyNumberFormat="1" applyFont="1" applyFill="1" applyBorder="1" applyAlignment="1">
      <alignment horizontal="right" vertical="center"/>
    </xf>
    <xf numFmtId="177" fontId="18" fillId="4" borderId="91" xfId="15" applyNumberFormat="1" applyFont="1" applyFill="1" applyBorder="1" applyAlignment="1">
      <alignment horizontal="right" vertical="center"/>
    </xf>
    <xf numFmtId="177" fontId="18" fillId="4" borderId="3" xfId="3" applyNumberFormat="1" applyFont="1" applyFill="1" applyBorder="1" applyAlignment="1">
      <alignment horizontal="right" vertical="center"/>
    </xf>
    <xf numFmtId="177" fontId="18" fillId="4" borderId="88" xfId="1" applyNumberFormat="1" applyFont="1" applyFill="1" applyBorder="1" applyAlignment="1">
      <alignment horizontal="right" vertical="center"/>
    </xf>
    <xf numFmtId="41" fontId="2" fillId="0" borderId="0" xfId="10" applyFont="1">
      <alignment vertical="center"/>
    </xf>
    <xf numFmtId="177" fontId="17" fillId="4" borderId="44" xfId="5" applyNumberFormat="1" applyFont="1" applyFill="1" applyBorder="1" applyAlignment="1">
      <alignment horizontal="center" vertical="center"/>
    </xf>
    <xf numFmtId="177" fontId="33" fillId="4" borderId="1" xfId="7" applyNumberFormat="1" applyFont="1" applyFill="1" applyBorder="1" applyAlignment="1">
      <alignment horizontal="center" vertical="center" shrinkToFit="1"/>
    </xf>
    <xf numFmtId="177" fontId="17" fillId="5" borderId="34" xfId="5" applyNumberFormat="1" applyFont="1" applyFill="1" applyBorder="1" applyAlignment="1">
      <alignment horizontal="center" vertical="center"/>
    </xf>
    <xf numFmtId="177" fontId="18" fillId="3" borderId="43" xfId="5" applyNumberFormat="1" applyFont="1" applyFill="1" applyBorder="1" applyAlignment="1">
      <alignment horizontal="center" vertical="center" shrinkToFit="1"/>
    </xf>
    <xf numFmtId="3" fontId="18" fillId="0" borderId="17" xfId="0" applyNumberFormat="1" applyFont="1" applyBorder="1" applyAlignment="1">
      <alignment horizontal="right" vertical="center" wrapText="1"/>
    </xf>
    <xf numFmtId="41" fontId="34" fillId="6" borderId="6" xfId="6" applyFont="1" applyFill="1" applyBorder="1" applyAlignment="1">
      <alignment horizontal="left" vertical="center" indent="1"/>
    </xf>
    <xf numFmtId="177" fontId="33" fillId="6" borderId="6" xfId="5" applyNumberFormat="1" applyFont="1" applyFill="1" applyBorder="1" applyAlignment="1">
      <alignment horizontal="center" vertical="center" shrinkToFit="1"/>
    </xf>
    <xf numFmtId="178" fontId="2" fillId="0" borderId="0" xfId="10" applyNumberFormat="1" applyFont="1">
      <alignment vertical="center"/>
    </xf>
    <xf numFmtId="41" fontId="31" fillId="4" borderId="14" xfId="31" applyFont="1" applyFill="1" applyBorder="1" applyAlignment="1">
      <alignment horizontal="right" vertical="center" wrapText="1"/>
    </xf>
    <xf numFmtId="41" fontId="31" fillId="4" borderId="1" xfId="31" applyFont="1" applyFill="1" applyBorder="1" applyAlignment="1">
      <alignment horizontal="right" vertical="center" wrapText="1"/>
    </xf>
    <xf numFmtId="41" fontId="33" fillId="4" borderId="1" xfId="31" applyFont="1" applyFill="1" applyBorder="1" applyAlignment="1">
      <alignment horizontal="right" vertical="center" wrapText="1"/>
    </xf>
    <xf numFmtId="0" fontId="17" fillId="2" borderId="34" xfId="3" applyFont="1" applyFill="1" applyBorder="1" applyAlignment="1">
      <alignment horizontal="center" vertical="center"/>
    </xf>
    <xf numFmtId="0" fontId="17" fillId="2" borderId="6" xfId="3" applyFont="1" applyFill="1" applyBorder="1" applyAlignment="1">
      <alignment horizontal="center" vertical="center"/>
    </xf>
    <xf numFmtId="0" fontId="27" fillId="0" borderId="0" xfId="3" applyFont="1" applyAlignment="1">
      <alignment horizontal="center" vertical="center"/>
    </xf>
    <xf numFmtId="0" fontId="17" fillId="2" borderId="13" xfId="3" applyFont="1" applyFill="1" applyBorder="1" applyAlignment="1">
      <alignment horizontal="center" vertical="center"/>
    </xf>
    <xf numFmtId="0" fontId="17" fillId="2" borderId="14" xfId="3" applyFont="1" applyFill="1" applyBorder="1" applyAlignment="1">
      <alignment horizontal="center" vertical="center"/>
    </xf>
    <xf numFmtId="0" fontId="17" fillId="2" borderId="83" xfId="3" applyFont="1" applyFill="1" applyBorder="1" applyAlignment="1">
      <alignment horizontal="center" vertical="center"/>
    </xf>
    <xf numFmtId="0" fontId="17" fillId="2" borderId="15" xfId="3" applyFont="1" applyFill="1" applyBorder="1" applyAlignment="1">
      <alignment horizontal="center" vertical="center"/>
    </xf>
    <xf numFmtId="0" fontId="17" fillId="2" borderId="9" xfId="3" applyFont="1" applyFill="1" applyBorder="1" applyAlignment="1">
      <alignment horizontal="center" vertical="center"/>
    </xf>
    <xf numFmtId="0" fontId="17" fillId="2" borderId="1" xfId="3" applyFont="1" applyFill="1" applyBorder="1" applyAlignment="1">
      <alignment horizontal="center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3" xfId="3" applyFont="1" applyFill="1" applyBorder="1" applyAlignment="1">
      <alignment horizontal="center" vertical="center"/>
    </xf>
    <xf numFmtId="0" fontId="17" fillId="0" borderId="13" xfId="3" applyFont="1" applyBorder="1" applyAlignment="1">
      <alignment horizontal="distributed" vertical="center"/>
    </xf>
    <xf numFmtId="0" fontId="17" fillId="0" borderId="14" xfId="3" applyFont="1" applyBorder="1" applyAlignment="1">
      <alignment horizontal="distributed" vertical="center"/>
    </xf>
    <xf numFmtId="177" fontId="18" fillId="4" borderId="8" xfId="3" applyNumberFormat="1" applyFont="1" applyFill="1" applyBorder="1" applyAlignment="1">
      <alignment horizontal="center" vertical="center" textRotation="255"/>
    </xf>
    <xf numFmtId="177" fontId="18" fillId="4" borderId="44" xfId="3" applyNumberFormat="1" applyFont="1" applyFill="1" applyBorder="1" applyAlignment="1">
      <alignment horizontal="center" vertical="center" textRotation="255"/>
    </xf>
    <xf numFmtId="0" fontId="17" fillId="0" borderId="9" xfId="3" applyFont="1" applyBorder="1" applyAlignment="1">
      <alignment horizontal="distributed" vertical="center"/>
    </xf>
    <xf numFmtId="0" fontId="17" fillId="0" borderId="1" xfId="3" applyFont="1" applyBorder="1" applyAlignment="1">
      <alignment horizontal="distributed" vertical="center"/>
    </xf>
    <xf numFmtId="0" fontId="17" fillId="0" borderId="9" xfId="3" applyFont="1" applyBorder="1" applyAlignment="1">
      <alignment horizontal="center" vertical="center" textRotation="255" wrapText="1"/>
    </xf>
    <xf numFmtId="177" fontId="18" fillId="4" borderId="9" xfId="3" applyNumberFormat="1" applyFont="1" applyFill="1" applyBorder="1" applyAlignment="1">
      <alignment horizontal="center" vertical="center"/>
    </xf>
    <xf numFmtId="177" fontId="18" fillId="4" borderId="1" xfId="3" applyNumberFormat="1" applyFont="1" applyFill="1" applyBorder="1" applyAlignment="1">
      <alignment horizontal="center" vertical="center"/>
    </xf>
    <xf numFmtId="177" fontId="18" fillId="4" borderId="80" xfId="3" applyNumberFormat="1" applyFont="1" applyFill="1" applyBorder="1" applyAlignment="1">
      <alignment horizontal="center" vertical="center"/>
    </xf>
    <xf numFmtId="177" fontId="18" fillId="4" borderId="36" xfId="3" applyNumberFormat="1" applyFont="1" applyFill="1" applyBorder="1" applyAlignment="1">
      <alignment horizontal="center" vertical="center"/>
    </xf>
    <xf numFmtId="177" fontId="18" fillId="4" borderId="9" xfId="3" applyNumberFormat="1" applyFont="1" applyFill="1" applyBorder="1" applyAlignment="1">
      <alignment horizontal="right" vertical="center"/>
    </xf>
    <xf numFmtId="177" fontId="18" fillId="4" borderId="1" xfId="3" applyNumberFormat="1" applyFont="1" applyFill="1" applyBorder="1" applyAlignment="1">
      <alignment horizontal="right" vertical="center"/>
    </xf>
    <xf numFmtId="0" fontId="17" fillId="0" borderId="9" xfId="3" applyFont="1" applyBorder="1" applyAlignment="1">
      <alignment horizontal="center" vertical="center"/>
    </xf>
    <xf numFmtId="0" fontId="17" fillId="0" borderId="16" xfId="3" applyFont="1" applyBorder="1" applyAlignment="1">
      <alignment horizontal="center" vertical="center"/>
    </xf>
    <xf numFmtId="177" fontId="18" fillId="4" borderId="16" xfId="3" applyNumberFormat="1" applyFont="1" applyFill="1" applyBorder="1" applyAlignment="1">
      <alignment horizontal="right" vertical="center"/>
    </xf>
    <xf numFmtId="177" fontId="18" fillId="4" borderId="3" xfId="3" applyNumberFormat="1" applyFont="1" applyFill="1" applyBorder="1" applyAlignment="1">
      <alignment horizontal="right" vertical="center"/>
    </xf>
    <xf numFmtId="0" fontId="17" fillId="0" borderId="9" xfId="3" applyFont="1" applyBorder="1" applyAlignment="1">
      <alignment horizontal="center" vertical="center" textRotation="255"/>
    </xf>
    <xf numFmtId="177" fontId="18" fillId="4" borderId="80" xfId="3" applyNumberFormat="1" applyFont="1" applyFill="1" applyBorder="1" applyAlignment="1">
      <alignment horizontal="right" vertical="center"/>
    </xf>
    <xf numFmtId="177" fontId="18" fillId="4" borderId="36" xfId="3" applyNumberFormat="1" applyFont="1" applyFill="1" applyBorder="1" applyAlignment="1">
      <alignment horizontal="right" vertical="center"/>
    </xf>
    <xf numFmtId="49" fontId="37" fillId="0" borderId="12" xfId="4" applyNumberFormat="1" applyFont="1" applyBorder="1" applyAlignment="1">
      <alignment horizontal="center" vertical="center" wrapText="1"/>
    </xf>
    <xf numFmtId="49" fontId="37" fillId="0" borderId="30" xfId="4" applyNumberFormat="1" applyFont="1" applyBorder="1" applyAlignment="1">
      <alignment horizontal="center" vertical="center" wrapText="1"/>
    </xf>
    <xf numFmtId="49" fontId="37" fillId="0" borderId="46" xfId="4" applyNumberFormat="1" applyFont="1" applyBorder="1" applyAlignment="1">
      <alignment horizontal="center" vertical="center" wrapText="1"/>
    </xf>
    <xf numFmtId="49" fontId="37" fillId="0" borderId="45" xfId="4" applyNumberFormat="1" applyFont="1" applyBorder="1" applyAlignment="1">
      <alignment horizontal="center" vertical="center" wrapText="1"/>
    </xf>
    <xf numFmtId="0" fontId="24" fillId="0" borderId="0" xfId="14" applyFont="1" applyAlignment="1">
      <alignment horizontal="center" vertical="center"/>
    </xf>
    <xf numFmtId="0" fontId="26" fillId="5" borderId="50" xfId="14" applyFont="1" applyFill="1" applyBorder="1" applyAlignment="1">
      <alignment horizontal="center" vertical="center" wrapText="1"/>
    </xf>
    <xf numFmtId="0" fontId="26" fillId="5" borderId="51" xfId="14" applyFont="1" applyFill="1" applyBorder="1" applyAlignment="1">
      <alignment horizontal="center" vertical="center" wrapText="1"/>
    </xf>
    <xf numFmtId="0" fontId="26" fillId="5" borderId="68" xfId="14" applyFont="1" applyFill="1" applyBorder="1" applyAlignment="1">
      <alignment horizontal="center" vertical="center" wrapText="1"/>
    </xf>
    <xf numFmtId="0" fontId="26" fillId="5" borderId="66" xfId="14" applyFont="1" applyFill="1" applyBorder="1" applyAlignment="1">
      <alignment horizontal="center" vertical="center" wrapText="1"/>
    </xf>
    <xf numFmtId="0" fontId="26" fillId="5" borderId="67" xfId="14" applyFont="1" applyFill="1" applyBorder="1" applyAlignment="1">
      <alignment horizontal="center" vertical="center" wrapText="1"/>
    </xf>
    <xf numFmtId="0" fontId="26" fillId="5" borderId="11" xfId="14" applyFont="1" applyFill="1" applyBorder="1" applyAlignment="1">
      <alignment horizontal="center" vertical="center" wrapText="1"/>
    </xf>
    <xf numFmtId="0" fontId="26" fillId="5" borderId="25" xfId="14" applyFont="1" applyFill="1" applyBorder="1" applyAlignment="1">
      <alignment horizontal="center" vertical="center" wrapText="1"/>
    </xf>
    <xf numFmtId="0" fontId="26" fillId="5" borderId="10" xfId="14" applyFont="1" applyFill="1" applyBorder="1" applyAlignment="1">
      <alignment horizontal="center" vertical="center" wrapText="1"/>
    </xf>
    <xf numFmtId="0" fontId="26" fillId="5" borderId="26" xfId="14" applyFont="1" applyFill="1" applyBorder="1" applyAlignment="1">
      <alignment horizontal="center" vertical="center" wrapText="1"/>
    </xf>
    <xf numFmtId="49" fontId="37" fillId="5" borderId="47" xfId="21" applyNumberFormat="1" applyFont="1" applyFill="1" applyBorder="1" applyAlignment="1">
      <alignment horizontal="center" vertical="center" wrapText="1"/>
    </xf>
    <xf numFmtId="49" fontId="37" fillId="5" borderId="69" xfId="21" applyNumberFormat="1" applyFont="1" applyFill="1" applyBorder="1" applyAlignment="1">
      <alignment horizontal="center" vertical="center" wrapText="1"/>
    </xf>
    <xf numFmtId="49" fontId="37" fillId="5" borderId="40" xfId="21" applyNumberFormat="1" applyFont="1" applyFill="1" applyBorder="1" applyAlignment="1">
      <alignment horizontal="center" vertical="center" wrapText="1"/>
    </xf>
    <xf numFmtId="49" fontId="37" fillId="5" borderId="55" xfId="21" applyNumberFormat="1" applyFont="1" applyFill="1" applyBorder="1" applyAlignment="1">
      <alignment horizontal="center" vertical="center" wrapText="1"/>
    </xf>
    <xf numFmtId="49" fontId="37" fillId="5" borderId="41" xfId="21" applyNumberFormat="1" applyFont="1" applyFill="1" applyBorder="1" applyAlignment="1">
      <alignment horizontal="center" vertical="center" wrapText="1"/>
    </xf>
    <xf numFmtId="49" fontId="37" fillId="5" borderId="42" xfId="21" applyNumberFormat="1" applyFont="1" applyFill="1" applyBorder="1" applyAlignment="1">
      <alignment horizontal="center" vertical="center" wrapText="1"/>
    </xf>
    <xf numFmtId="49" fontId="37" fillId="0" borderId="31" xfId="4" applyNumberFormat="1" applyFont="1" applyBorder="1" applyAlignment="1">
      <alignment horizontal="center" vertical="center" wrapText="1"/>
    </xf>
    <xf numFmtId="49" fontId="37" fillId="0" borderId="56" xfId="4" applyNumberFormat="1" applyFont="1" applyBorder="1" applyAlignment="1">
      <alignment horizontal="center" vertical="center" wrapText="1"/>
    </xf>
    <xf numFmtId="49" fontId="37" fillId="0" borderId="24" xfId="4" applyNumberFormat="1" applyFont="1" applyBorder="1" applyAlignment="1">
      <alignment horizontal="center" vertical="center" wrapText="1"/>
    </xf>
    <xf numFmtId="49" fontId="15" fillId="3" borderId="2" xfId="21" applyNumberFormat="1" applyFont="1" applyFill="1" applyBorder="1" applyAlignment="1">
      <alignment horizontal="center" vertical="center" wrapText="1"/>
    </xf>
    <xf numFmtId="49" fontId="37" fillId="0" borderId="70" xfId="4" applyNumberFormat="1" applyFont="1" applyBorder="1" applyAlignment="1">
      <alignment horizontal="center" vertical="center" wrapText="1"/>
    </xf>
    <xf numFmtId="49" fontId="37" fillId="0" borderId="49" xfId="4" applyNumberFormat="1" applyFont="1" applyBorder="1" applyAlignment="1">
      <alignment horizontal="center" vertical="center" wrapText="1"/>
    </xf>
    <xf numFmtId="49" fontId="37" fillId="0" borderId="22" xfId="4" applyNumberFormat="1" applyFont="1" applyBorder="1" applyAlignment="1">
      <alignment horizontal="center" vertical="center" wrapText="1"/>
    </xf>
    <xf numFmtId="49" fontId="15" fillId="0" borderId="45" xfId="4" applyNumberFormat="1" applyFont="1" applyBorder="1" applyAlignment="1">
      <alignment horizontal="center" vertical="center" wrapText="1"/>
    </xf>
    <xf numFmtId="49" fontId="15" fillId="0" borderId="30" xfId="4" applyNumberFormat="1" applyFont="1" applyBorder="1" applyAlignment="1">
      <alignment horizontal="center" vertical="center" wrapText="1"/>
    </xf>
    <xf numFmtId="49" fontId="15" fillId="0" borderId="46" xfId="4" applyNumberFormat="1" applyFont="1" applyBorder="1" applyAlignment="1">
      <alignment horizontal="center" vertical="center" wrapText="1"/>
    </xf>
    <xf numFmtId="0" fontId="15" fillId="0" borderId="64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center" vertical="center" wrapText="1"/>
    </xf>
    <xf numFmtId="0" fontId="15" fillId="0" borderId="63" xfId="4" applyFont="1" applyBorder="1" applyAlignment="1">
      <alignment horizontal="center" vertical="center" wrapText="1"/>
    </xf>
    <xf numFmtId="49" fontId="15" fillId="5" borderId="1" xfId="21" applyNumberFormat="1" applyFont="1" applyFill="1" applyBorder="1" applyAlignment="1">
      <alignment horizontal="center" vertical="center" wrapText="1"/>
    </xf>
    <xf numFmtId="49" fontId="15" fillId="5" borderId="2" xfId="21" applyNumberFormat="1" applyFont="1" applyFill="1" applyBorder="1" applyAlignment="1">
      <alignment horizontal="center" vertical="center" wrapText="1"/>
    </xf>
    <xf numFmtId="49" fontId="15" fillId="3" borderId="110" xfId="21" applyNumberFormat="1" applyFont="1" applyFill="1" applyBorder="1" applyAlignment="1">
      <alignment horizontal="center" vertical="center" wrapText="1"/>
    </xf>
    <xf numFmtId="49" fontId="15" fillId="3" borderId="111" xfId="21" applyNumberFormat="1" applyFont="1" applyFill="1" applyBorder="1" applyAlignment="1">
      <alignment horizontal="center" vertical="center" wrapText="1"/>
    </xf>
    <xf numFmtId="49" fontId="15" fillId="3" borderId="89" xfId="21" applyNumberFormat="1" applyFont="1" applyFill="1" applyBorder="1" applyAlignment="1">
      <alignment horizontal="center" vertical="center" wrapText="1"/>
    </xf>
    <xf numFmtId="49" fontId="37" fillId="0" borderId="29" xfId="4" applyNumberFormat="1" applyFont="1" applyBorder="1" applyAlignment="1">
      <alignment horizontal="center" vertical="center" wrapText="1"/>
    </xf>
    <xf numFmtId="49" fontId="15" fillId="3" borderId="17" xfId="21" applyNumberFormat="1" applyFont="1" applyFill="1" applyBorder="1" applyAlignment="1">
      <alignment horizontal="center" vertical="center" wrapText="1"/>
    </xf>
    <xf numFmtId="49" fontId="15" fillId="3" borderId="18" xfId="21" applyNumberFormat="1" applyFont="1" applyFill="1" applyBorder="1" applyAlignment="1">
      <alignment horizontal="center" vertical="center" wrapText="1"/>
    </xf>
    <xf numFmtId="49" fontId="15" fillId="3" borderId="5" xfId="21" applyNumberFormat="1" applyFont="1" applyFill="1" applyBorder="1" applyAlignment="1">
      <alignment horizontal="center" vertical="center" wrapText="1"/>
    </xf>
    <xf numFmtId="49" fontId="37" fillId="0" borderId="72" xfId="4" applyNumberFormat="1" applyFont="1" applyBorder="1" applyAlignment="1">
      <alignment horizontal="center" vertical="center" wrapText="1"/>
    </xf>
    <xf numFmtId="49" fontId="38" fillId="6" borderId="13" xfId="4" applyNumberFormat="1" applyFont="1" applyFill="1" applyBorder="1" applyAlignment="1">
      <alignment horizontal="center" vertical="center" wrapText="1"/>
    </xf>
    <xf numFmtId="49" fontId="38" fillId="6" borderId="14" xfId="4" applyNumberFormat="1" applyFont="1" applyFill="1" applyBorder="1" applyAlignment="1">
      <alignment horizontal="center" vertical="center" wrapText="1"/>
    </xf>
    <xf numFmtId="49" fontId="38" fillId="6" borderId="15" xfId="4" applyNumberFormat="1" applyFont="1" applyFill="1" applyBorder="1" applyAlignment="1">
      <alignment horizontal="center" vertical="center" wrapText="1"/>
    </xf>
    <xf numFmtId="49" fontId="38" fillId="6" borderId="9" xfId="4" applyNumberFormat="1" applyFont="1" applyFill="1" applyBorder="1" applyAlignment="1">
      <alignment horizontal="center" vertical="center" wrapText="1"/>
    </xf>
    <xf numFmtId="49" fontId="38" fillId="6" borderId="1" xfId="4" applyNumberFormat="1" applyFont="1" applyFill="1" applyBorder="1" applyAlignment="1">
      <alignment horizontal="center" vertical="center" wrapText="1"/>
    </xf>
    <xf numFmtId="49" fontId="38" fillId="6" borderId="2" xfId="4" applyNumberFormat="1" applyFont="1" applyFill="1" applyBorder="1" applyAlignment="1">
      <alignment horizontal="center" vertical="center" wrapText="1"/>
    </xf>
    <xf numFmtId="49" fontId="38" fillId="6" borderId="16" xfId="4" applyNumberFormat="1" applyFont="1" applyFill="1" applyBorder="1" applyAlignment="1">
      <alignment horizontal="center" vertical="center" wrapText="1"/>
    </xf>
    <xf numFmtId="49" fontId="38" fillId="6" borderId="3" xfId="4" applyNumberFormat="1" applyFont="1" applyFill="1" applyBorder="1" applyAlignment="1">
      <alignment horizontal="center" vertical="center" wrapText="1"/>
    </xf>
    <xf numFmtId="49" fontId="38" fillId="6" borderId="4" xfId="4" applyNumberFormat="1" applyFont="1" applyFill="1" applyBorder="1" applyAlignment="1">
      <alignment horizontal="center" vertical="center" wrapText="1"/>
    </xf>
    <xf numFmtId="49" fontId="37" fillId="5" borderId="87" xfId="21" applyNumberFormat="1" applyFont="1" applyFill="1" applyBorder="1" applyAlignment="1">
      <alignment horizontal="center" vertical="center" wrapText="1"/>
    </xf>
    <xf numFmtId="49" fontId="37" fillId="5" borderId="59" xfId="21" applyNumberFormat="1" applyFont="1" applyFill="1" applyBorder="1" applyAlignment="1">
      <alignment horizontal="center" vertical="center" wrapText="1"/>
    </xf>
    <xf numFmtId="49" fontId="37" fillId="0" borderId="10" xfId="4" applyNumberFormat="1" applyFont="1" applyBorder="1" applyAlignment="1">
      <alignment horizontal="center" vertical="center" wrapText="1"/>
    </xf>
    <xf numFmtId="49" fontId="37" fillId="4" borderId="45" xfId="4" applyNumberFormat="1" applyFont="1" applyFill="1" applyBorder="1" applyAlignment="1">
      <alignment horizontal="center" vertical="center" wrapText="1"/>
    </xf>
    <xf numFmtId="49" fontId="37" fillId="4" borderId="30" xfId="4" applyNumberFormat="1" applyFont="1" applyFill="1" applyBorder="1" applyAlignment="1">
      <alignment horizontal="center" vertical="center" wrapText="1"/>
    </xf>
    <xf numFmtId="49" fontId="37" fillId="4" borderId="27" xfId="4" applyNumberFormat="1" applyFont="1" applyFill="1" applyBorder="1" applyAlignment="1">
      <alignment horizontal="center" vertical="center" wrapText="1"/>
    </xf>
    <xf numFmtId="49" fontId="37" fillId="4" borderId="12" xfId="4" applyNumberFormat="1" applyFont="1" applyFill="1" applyBorder="1" applyAlignment="1">
      <alignment horizontal="center" vertical="center" wrapText="1"/>
    </xf>
    <xf numFmtId="49" fontId="37" fillId="0" borderId="11" xfId="4" applyNumberFormat="1" applyFont="1" applyBorder="1" applyAlignment="1">
      <alignment horizontal="center" vertical="center" wrapText="1"/>
    </xf>
    <xf numFmtId="49" fontId="40" fillId="6" borderId="13" xfId="4" applyNumberFormat="1" applyFont="1" applyFill="1" applyBorder="1" applyAlignment="1">
      <alignment horizontal="center" vertical="center" wrapText="1"/>
    </xf>
    <xf numFmtId="49" fontId="40" fillId="6" borderId="14" xfId="4" applyNumberFormat="1" applyFont="1" applyFill="1" applyBorder="1" applyAlignment="1">
      <alignment horizontal="center" vertical="center" wrapText="1"/>
    </xf>
    <xf numFmtId="49" fontId="40" fillId="6" borderId="83" xfId="4" applyNumberFormat="1" applyFont="1" applyFill="1" applyBorder="1" applyAlignment="1">
      <alignment horizontal="center" vertical="center" wrapText="1"/>
    </xf>
    <xf numFmtId="49" fontId="40" fillId="6" borderId="9" xfId="4" applyNumberFormat="1" applyFont="1" applyFill="1" applyBorder="1" applyAlignment="1">
      <alignment horizontal="center" vertical="center" wrapText="1"/>
    </xf>
    <xf numFmtId="49" fontId="40" fillId="6" borderId="1" xfId="4" applyNumberFormat="1" applyFont="1" applyFill="1" applyBorder="1" applyAlignment="1">
      <alignment horizontal="center" vertical="center" wrapText="1"/>
    </xf>
    <xf numFmtId="49" fontId="40" fillId="6" borderId="82" xfId="4" applyNumberFormat="1" applyFont="1" applyFill="1" applyBorder="1" applyAlignment="1">
      <alignment horizontal="center" vertical="center" wrapText="1"/>
    </xf>
    <xf numFmtId="49" fontId="40" fillId="6" borderId="16" xfId="4" applyNumberFormat="1" applyFont="1" applyFill="1" applyBorder="1" applyAlignment="1">
      <alignment horizontal="center" vertical="center" wrapText="1"/>
    </xf>
    <xf numFmtId="49" fontId="40" fillId="6" borderId="3" xfId="4" applyNumberFormat="1" applyFont="1" applyFill="1" applyBorder="1" applyAlignment="1">
      <alignment horizontal="center" vertical="center" wrapText="1"/>
    </xf>
    <xf numFmtId="49" fontId="40" fillId="6" borderId="84" xfId="4" applyNumberFormat="1" applyFont="1" applyFill="1" applyBorder="1" applyAlignment="1">
      <alignment horizontal="center" vertical="center" wrapText="1"/>
    </xf>
    <xf numFmtId="0" fontId="37" fillId="0" borderId="11" xfId="14" applyFont="1" applyBorder="1" applyAlignment="1">
      <alignment horizontal="center" vertical="center" wrapText="1"/>
    </xf>
    <xf numFmtId="0" fontId="37" fillId="0" borderId="31" xfId="14" applyFont="1" applyBorder="1" applyAlignment="1">
      <alignment horizontal="center" vertical="center" wrapText="1"/>
    </xf>
    <xf numFmtId="0" fontId="37" fillId="0" borderId="32" xfId="14" applyFont="1" applyBorder="1" applyAlignment="1">
      <alignment horizontal="center" vertical="center" wrapText="1"/>
    </xf>
    <xf numFmtId="0" fontId="37" fillId="0" borderId="10" xfId="14" applyFont="1" applyBorder="1" applyAlignment="1">
      <alignment horizontal="center" vertical="center" wrapText="1"/>
    </xf>
    <xf numFmtId="0" fontId="37" fillId="0" borderId="56" xfId="14" applyFont="1" applyBorder="1" applyAlignment="1">
      <alignment horizontal="center" vertical="center" wrapText="1"/>
    </xf>
    <xf numFmtId="0" fontId="37" fillId="0" borderId="24" xfId="14" applyFont="1" applyBorder="1" applyAlignment="1">
      <alignment horizontal="center" vertical="center" wrapText="1"/>
    </xf>
    <xf numFmtId="0" fontId="37" fillId="5" borderId="70" xfId="14" applyFont="1" applyFill="1" applyBorder="1" applyAlignment="1">
      <alignment horizontal="center" vertical="center" wrapText="1"/>
    </xf>
    <xf numFmtId="0" fontId="37" fillId="5" borderId="56" xfId="14" applyFont="1" applyFill="1" applyBorder="1" applyAlignment="1">
      <alignment horizontal="center" vertical="center" wrapText="1"/>
    </xf>
    <xf numFmtId="0" fontId="37" fillId="5" borderId="40" xfId="14" applyFont="1" applyFill="1" applyBorder="1" applyAlignment="1">
      <alignment horizontal="center" vertical="center" wrapText="1"/>
    </xf>
    <xf numFmtId="0" fontId="37" fillId="5" borderId="55" xfId="14" applyFont="1" applyFill="1" applyBorder="1" applyAlignment="1">
      <alignment horizontal="center" vertical="center" wrapText="1"/>
    </xf>
    <xf numFmtId="0" fontId="37" fillId="5" borderId="87" xfId="14" applyFont="1" applyFill="1" applyBorder="1" applyAlignment="1">
      <alignment horizontal="center" vertical="center" wrapText="1"/>
    </xf>
    <xf numFmtId="0" fontId="37" fillId="5" borderId="59" xfId="14" applyFont="1" applyFill="1" applyBorder="1" applyAlignment="1">
      <alignment horizontal="center" vertical="center" wrapText="1"/>
    </xf>
    <xf numFmtId="0" fontId="38" fillId="5" borderId="77" xfId="14" applyFont="1" applyFill="1" applyBorder="1" applyAlignment="1">
      <alignment horizontal="center" vertical="center" wrapText="1"/>
    </xf>
    <xf numFmtId="0" fontId="38" fillId="5" borderId="113" xfId="14" applyFont="1" applyFill="1" applyBorder="1" applyAlignment="1">
      <alignment horizontal="center" vertical="center" wrapText="1"/>
    </xf>
    <xf numFmtId="0" fontId="38" fillId="5" borderId="103" xfId="14" applyFont="1" applyFill="1" applyBorder="1" applyAlignment="1">
      <alignment horizontal="center" vertical="center" wrapText="1"/>
    </xf>
    <xf numFmtId="0" fontId="38" fillId="5" borderId="21" xfId="14" applyFont="1" applyFill="1" applyBorder="1" applyAlignment="1">
      <alignment horizontal="center" vertical="center" wrapText="1"/>
    </xf>
    <xf numFmtId="0" fontId="38" fillId="5" borderId="0" xfId="14" applyFont="1" applyFill="1" applyAlignment="1">
      <alignment horizontal="center" vertical="center" wrapText="1"/>
    </xf>
    <xf numFmtId="0" fontId="38" fillId="5" borderId="55" xfId="14" applyFont="1" applyFill="1" applyBorder="1" applyAlignment="1">
      <alignment horizontal="center" vertical="center" wrapText="1"/>
    </xf>
    <xf numFmtId="0" fontId="38" fillId="5" borderId="92" xfId="14" applyFont="1" applyFill="1" applyBorder="1" applyAlignment="1">
      <alignment horizontal="center" vertical="center" wrapText="1"/>
    </xf>
    <xf numFmtId="0" fontId="38" fillId="5" borderId="23" xfId="14" applyFont="1" applyFill="1" applyBorder="1" applyAlignment="1">
      <alignment horizontal="center" vertical="center" wrapText="1"/>
    </xf>
    <xf numFmtId="0" fontId="38" fillId="5" borderId="59" xfId="14" applyFont="1" applyFill="1" applyBorder="1" applyAlignment="1">
      <alignment horizontal="center" vertical="center" wrapText="1"/>
    </xf>
    <xf numFmtId="0" fontId="15" fillId="0" borderId="12" xfId="14" applyFont="1" applyBorder="1" applyAlignment="1">
      <alignment horizontal="center" vertical="center" wrapText="1"/>
    </xf>
    <xf numFmtId="0" fontId="15" fillId="0" borderId="30" xfId="14" applyFont="1" applyBorder="1" applyAlignment="1">
      <alignment horizontal="center" vertical="center" wrapText="1"/>
    </xf>
    <xf numFmtId="0" fontId="15" fillId="0" borderId="27" xfId="14" applyFont="1" applyBorder="1" applyAlignment="1">
      <alignment horizontal="center" vertical="center" wrapText="1"/>
    </xf>
    <xf numFmtId="0" fontId="37" fillId="0" borderId="25" xfId="14" applyFont="1" applyBorder="1" applyAlignment="1">
      <alignment horizontal="center" vertical="center" wrapText="1"/>
    </xf>
    <xf numFmtId="0" fontId="37" fillId="0" borderId="12" xfId="14" applyFont="1" applyBorder="1" applyAlignment="1">
      <alignment horizontal="center" vertical="center" wrapText="1"/>
    </xf>
    <xf numFmtId="0" fontId="37" fillId="0" borderId="30" xfId="14" applyFont="1" applyBorder="1" applyAlignment="1">
      <alignment horizontal="center" vertical="center" wrapText="1"/>
    </xf>
    <xf numFmtId="0" fontId="37" fillId="0" borderId="27" xfId="14" applyFont="1" applyBorder="1" applyAlignment="1">
      <alignment horizontal="center" vertical="center" wrapText="1"/>
    </xf>
    <xf numFmtId="0" fontId="37" fillId="0" borderId="40" xfId="14" applyFont="1" applyBorder="1" applyAlignment="1">
      <alignment horizontal="center" vertical="center" wrapText="1"/>
    </xf>
    <xf numFmtId="0" fontId="37" fillId="0" borderId="41" xfId="14" applyFont="1" applyBorder="1" applyAlignment="1">
      <alignment horizontal="center" vertical="center" wrapText="1"/>
    </xf>
    <xf numFmtId="0" fontId="37" fillId="5" borderId="47" xfId="14" applyFont="1" applyFill="1" applyBorder="1" applyAlignment="1">
      <alignment horizontal="center" vertical="center" wrapText="1"/>
    </xf>
    <xf numFmtId="0" fontId="37" fillId="5" borderId="114" xfId="14" applyFont="1" applyFill="1" applyBorder="1" applyAlignment="1">
      <alignment horizontal="center" vertical="center" wrapText="1"/>
    </xf>
    <xf numFmtId="0" fontId="15" fillId="0" borderId="40" xfId="14" applyFont="1" applyBorder="1" applyAlignment="1">
      <alignment horizontal="center" vertical="center" wrapText="1"/>
    </xf>
    <xf numFmtId="0" fontId="15" fillId="0" borderId="41" xfId="14" applyFont="1" applyBorder="1" applyAlignment="1">
      <alignment horizontal="center" vertical="center" wrapText="1"/>
    </xf>
    <xf numFmtId="0" fontId="15" fillId="4" borderId="47" xfId="14" applyFont="1" applyFill="1" applyBorder="1" applyAlignment="1">
      <alignment horizontal="center" vertical="center" wrapText="1"/>
    </xf>
    <xf numFmtId="0" fontId="15" fillId="4" borderId="40" xfId="14" applyFont="1" applyFill="1" applyBorder="1" applyAlignment="1">
      <alignment horizontal="center" vertical="center" wrapText="1"/>
    </xf>
    <xf numFmtId="0" fontId="15" fillId="4" borderId="41" xfId="14" applyFont="1" applyFill="1" applyBorder="1" applyAlignment="1">
      <alignment horizontal="center" vertical="center" wrapText="1"/>
    </xf>
    <xf numFmtId="0" fontId="37" fillId="0" borderId="47" xfId="14" applyFont="1" applyBorder="1" applyAlignment="1">
      <alignment horizontal="center" vertical="center" wrapText="1"/>
    </xf>
    <xf numFmtId="0" fontId="15" fillId="0" borderId="1" xfId="14" applyFont="1" applyBorder="1" applyAlignment="1">
      <alignment horizontal="center" vertical="center" wrapText="1"/>
    </xf>
    <xf numFmtId="0" fontId="15" fillId="5" borderId="40" xfId="14" applyFont="1" applyFill="1" applyBorder="1" applyAlignment="1">
      <alignment horizontal="center" vertical="center" wrapText="1"/>
    </xf>
    <xf numFmtId="0" fontId="15" fillId="5" borderId="0" xfId="14" applyFont="1" applyFill="1" applyAlignment="1">
      <alignment horizontal="center" vertical="center" wrapText="1"/>
    </xf>
    <xf numFmtId="0" fontId="15" fillId="5" borderId="41" xfId="14" applyFont="1" applyFill="1" applyBorder="1" applyAlignment="1">
      <alignment horizontal="center" vertical="center" wrapText="1"/>
    </xf>
    <xf numFmtId="0" fontId="15" fillId="5" borderId="54" xfId="14" applyFont="1" applyFill="1" applyBorder="1" applyAlignment="1">
      <alignment horizontal="center" vertical="center" wrapText="1"/>
    </xf>
    <xf numFmtId="0" fontId="26" fillId="5" borderId="12" xfId="14" applyFont="1" applyFill="1" applyBorder="1" applyAlignment="1">
      <alignment horizontal="center" vertical="center" wrapText="1"/>
    </xf>
    <xf numFmtId="0" fontId="26" fillId="5" borderId="27" xfId="14" applyFont="1" applyFill="1" applyBorder="1" applyAlignment="1">
      <alignment horizontal="center" vertical="center" wrapText="1"/>
    </xf>
    <xf numFmtId="0" fontId="15" fillId="0" borderId="47" xfId="14" applyFont="1" applyBorder="1" applyAlignment="1">
      <alignment horizontal="center" vertical="center" wrapText="1"/>
    </xf>
    <xf numFmtId="0" fontId="37" fillId="0" borderId="53" xfId="14" applyFont="1" applyBorder="1" applyAlignment="1">
      <alignment horizontal="center" vertical="center" wrapText="1"/>
    </xf>
    <xf numFmtId="0" fontId="37" fillId="0" borderId="0" xfId="14" applyFont="1" applyAlignment="1">
      <alignment horizontal="center" vertical="center" wrapText="1"/>
    </xf>
    <xf numFmtId="0" fontId="37" fillId="0" borderId="54" xfId="14" applyFont="1" applyBorder="1" applyAlignment="1">
      <alignment horizontal="center" vertical="center" wrapText="1"/>
    </xf>
    <xf numFmtId="0" fontId="15" fillId="0" borderId="49" xfId="14" applyFont="1" applyBorder="1" applyAlignment="1">
      <alignment horizontal="center" vertical="center" wrapText="1"/>
    </xf>
    <xf numFmtId="0" fontId="15" fillId="0" borderId="31" xfId="14" applyFont="1" applyBorder="1" applyAlignment="1">
      <alignment horizontal="center" vertical="center" wrapText="1"/>
    </xf>
    <xf numFmtId="0" fontId="15" fillId="0" borderId="32" xfId="14" applyFont="1" applyBorder="1" applyAlignment="1">
      <alignment horizontal="center" vertical="center" wrapText="1"/>
    </xf>
    <xf numFmtId="0" fontId="37" fillId="0" borderId="18" xfId="14" applyFont="1" applyBorder="1" applyAlignment="1">
      <alignment horizontal="center" vertical="center" wrapText="1"/>
    </xf>
    <xf numFmtId="0" fontId="37" fillId="0" borderId="5" xfId="14" applyFont="1" applyBorder="1" applyAlignment="1">
      <alignment horizontal="center" vertical="center" wrapText="1"/>
    </xf>
    <xf numFmtId="0" fontId="15" fillId="0" borderId="21" xfId="14" applyFont="1" applyBorder="1" applyAlignment="1">
      <alignment horizontal="center" vertical="center" wrapText="1"/>
    </xf>
    <xf numFmtId="0" fontId="15" fillId="0" borderId="92" xfId="14" applyFont="1" applyBorder="1" applyAlignment="1">
      <alignment horizontal="center" vertical="center" wrapText="1"/>
    </xf>
    <xf numFmtId="0" fontId="15" fillId="4" borderId="70" xfId="14" applyFont="1" applyFill="1" applyBorder="1" applyAlignment="1">
      <alignment horizontal="center" vertical="center" wrapText="1"/>
    </xf>
    <xf numFmtId="0" fontId="15" fillId="4" borderId="56" xfId="14" applyFont="1" applyFill="1" applyBorder="1" applyAlignment="1">
      <alignment horizontal="center" vertical="center" wrapText="1"/>
    </xf>
    <xf numFmtId="0" fontId="15" fillId="4" borderId="24" xfId="14" applyFont="1" applyFill="1" applyBorder="1" applyAlignment="1">
      <alignment horizontal="center" vertical="center" wrapText="1"/>
    </xf>
    <xf numFmtId="0" fontId="37" fillId="5" borderId="1" xfId="14" applyFont="1" applyFill="1" applyBorder="1" applyAlignment="1">
      <alignment horizontal="center" vertical="center" wrapText="1"/>
    </xf>
    <xf numFmtId="0" fontId="37" fillId="5" borderId="82" xfId="14" applyFont="1" applyFill="1" applyBorder="1" applyAlignment="1">
      <alignment horizontal="center" vertical="center" wrapText="1"/>
    </xf>
    <xf numFmtId="0" fontId="15" fillId="0" borderId="0" xfId="14" applyFont="1" applyAlignment="1">
      <alignment horizontal="center" vertical="center" wrapText="1"/>
    </xf>
    <xf numFmtId="0" fontId="15" fillId="0" borderId="54" xfId="14" applyFont="1" applyBorder="1" applyAlignment="1">
      <alignment horizontal="center" vertical="center" wrapText="1"/>
    </xf>
    <xf numFmtId="0" fontId="37" fillId="0" borderId="115" xfId="14" applyFont="1" applyBorder="1" applyAlignment="1">
      <alignment horizontal="center" vertical="center" wrapText="1"/>
    </xf>
    <xf numFmtId="0" fontId="37" fillId="0" borderId="119" xfId="14" applyFont="1" applyBorder="1" applyAlignment="1">
      <alignment horizontal="center" vertical="center" wrapText="1"/>
    </xf>
    <xf numFmtId="0" fontId="37" fillId="0" borderId="116" xfId="14" applyFont="1" applyBorder="1" applyAlignment="1">
      <alignment horizontal="center" vertical="center" wrapText="1"/>
    </xf>
    <xf numFmtId="0" fontId="15" fillId="5" borderId="87" xfId="14" applyFont="1" applyFill="1" applyBorder="1" applyAlignment="1">
      <alignment horizontal="center" vertical="center" wrapText="1"/>
    </xf>
    <xf numFmtId="0" fontId="15" fillId="5" borderId="23" xfId="14" applyFont="1" applyFill="1" applyBorder="1" applyAlignment="1">
      <alignment horizontal="center" vertical="center" wrapText="1"/>
    </xf>
    <xf numFmtId="0" fontId="37" fillId="0" borderId="77" xfId="14" applyFont="1" applyBorder="1" applyAlignment="1">
      <alignment horizontal="center" vertical="center" wrapText="1"/>
    </xf>
    <xf numFmtId="0" fontId="37" fillId="0" borderId="21" xfId="14" applyFont="1" applyBorder="1" applyAlignment="1">
      <alignment horizontal="center" vertical="center" wrapText="1"/>
    </xf>
    <xf numFmtId="0" fontId="37" fillId="0" borderId="92" xfId="14" applyFont="1" applyBorder="1" applyAlignment="1">
      <alignment horizontal="center" vertical="center" wrapText="1"/>
    </xf>
    <xf numFmtId="0" fontId="37" fillId="0" borderId="120" xfId="14" applyFont="1" applyBorder="1" applyAlignment="1">
      <alignment horizontal="center" vertical="center" wrapText="1"/>
    </xf>
    <xf numFmtId="0" fontId="37" fillId="0" borderId="61" xfId="14" applyFont="1" applyBorder="1" applyAlignment="1">
      <alignment horizontal="center" vertical="center" wrapText="1"/>
    </xf>
    <xf numFmtId="0" fontId="37" fillId="0" borderId="76" xfId="14" applyFont="1" applyBorder="1" applyAlignment="1">
      <alignment horizontal="center" vertical="center" wrapText="1"/>
    </xf>
    <xf numFmtId="0" fontId="15" fillId="4" borderId="118" xfId="14" applyFont="1" applyFill="1" applyBorder="1" applyAlignment="1">
      <alignment horizontal="center" vertical="center" wrapText="1"/>
    </xf>
    <xf numFmtId="0" fontId="15" fillId="4" borderId="111" xfId="14" applyFont="1" applyFill="1" applyBorder="1" applyAlignment="1">
      <alignment horizontal="center" vertical="center" wrapText="1"/>
    </xf>
    <xf numFmtId="0" fontId="15" fillId="4" borderId="89" xfId="14" applyFont="1" applyFill="1" applyBorder="1" applyAlignment="1">
      <alignment horizontal="center" vertical="center" wrapText="1"/>
    </xf>
    <xf numFmtId="0" fontId="15" fillId="0" borderId="114" xfId="14" applyFont="1" applyBorder="1" applyAlignment="1">
      <alignment horizontal="center" vertical="center" wrapText="1"/>
    </xf>
    <xf numFmtId="0" fontId="37" fillId="5" borderId="0" xfId="14" applyFont="1" applyFill="1" applyAlignment="1">
      <alignment horizontal="center" vertical="center" wrapText="1"/>
    </xf>
    <xf numFmtId="0" fontId="37" fillId="5" borderId="23" xfId="14" applyFont="1" applyFill="1" applyBorder="1" applyAlignment="1">
      <alignment horizontal="center" vertical="center" wrapText="1"/>
    </xf>
    <xf numFmtId="0" fontId="15" fillId="0" borderId="11" xfId="14" applyFont="1" applyBorder="1" applyAlignment="1">
      <alignment horizontal="center" vertical="center" wrapText="1"/>
    </xf>
    <xf numFmtId="177" fontId="23" fillId="3" borderId="0" xfId="5" applyNumberFormat="1" applyFont="1" applyFill="1" applyAlignment="1">
      <alignment horizontal="center" vertical="center"/>
    </xf>
    <xf numFmtId="177" fontId="34" fillId="6" borderId="19" xfId="5" applyNumberFormat="1" applyFont="1" applyFill="1" applyBorder="1" applyAlignment="1">
      <alignment horizontal="center" vertical="center"/>
    </xf>
    <xf numFmtId="177" fontId="34" fillId="6" borderId="20" xfId="5" applyNumberFormat="1" applyFont="1" applyFill="1" applyBorder="1" applyAlignment="1">
      <alignment horizontal="center" vertical="center"/>
    </xf>
    <xf numFmtId="177" fontId="18" fillId="3" borderId="13" xfId="5" applyNumberFormat="1" applyFont="1" applyFill="1" applyBorder="1" applyAlignment="1">
      <alignment horizontal="center" vertical="center" shrinkToFit="1"/>
    </xf>
    <xf numFmtId="177" fontId="18" fillId="3" borderId="9" xfId="5" applyNumberFormat="1" applyFont="1" applyFill="1" applyBorder="1" applyAlignment="1">
      <alignment horizontal="center" vertical="center" shrinkToFit="1"/>
    </xf>
    <xf numFmtId="177" fontId="33" fillId="3" borderId="14" xfId="7" applyNumberFormat="1" applyFont="1" applyFill="1" applyBorder="1" applyAlignment="1">
      <alignment horizontal="center" vertical="center" wrapText="1" shrinkToFit="1"/>
    </xf>
    <xf numFmtId="177" fontId="33" fillId="3" borderId="1" xfId="7" applyNumberFormat="1" applyFont="1" applyFill="1" applyBorder="1" applyAlignment="1">
      <alignment horizontal="center" vertical="center" shrinkToFit="1"/>
    </xf>
    <xf numFmtId="177" fontId="17" fillId="6" borderId="19" xfId="5" applyNumberFormat="1" applyFont="1" applyFill="1" applyBorder="1" applyAlignment="1">
      <alignment horizontal="center" vertical="center"/>
    </xf>
    <xf numFmtId="177" fontId="17" fillId="6" borderId="39" xfId="5" applyNumberFormat="1" applyFont="1" applyFill="1" applyBorder="1" applyAlignment="1">
      <alignment horizontal="center" vertical="center"/>
    </xf>
    <xf numFmtId="177" fontId="17" fillId="6" borderId="20" xfId="5" applyNumberFormat="1" applyFont="1" applyFill="1" applyBorder="1" applyAlignment="1">
      <alignment horizontal="center" vertical="center"/>
    </xf>
    <xf numFmtId="177" fontId="17" fillId="5" borderId="94" xfId="5" applyNumberFormat="1" applyFont="1" applyFill="1" applyBorder="1" applyAlignment="1">
      <alignment horizontal="center" vertical="center"/>
    </xf>
    <xf numFmtId="177" fontId="17" fillId="5" borderId="20" xfId="5" applyNumberFormat="1" applyFont="1" applyFill="1" applyBorder="1" applyAlignment="1">
      <alignment horizontal="center" vertical="center"/>
    </xf>
    <xf numFmtId="177" fontId="18" fillId="3" borderId="112" xfId="5" applyNumberFormat="1" applyFont="1" applyFill="1" applyBorder="1" applyAlignment="1">
      <alignment horizontal="center" vertical="center" shrinkToFit="1"/>
    </xf>
    <xf numFmtId="177" fontId="18" fillId="3" borderId="8" xfId="5" applyNumberFormat="1" applyFont="1" applyFill="1" applyBorder="1" applyAlignment="1">
      <alignment horizontal="center" vertical="center" shrinkToFit="1"/>
    </xf>
    <xf numFmtId="177" fontId="18" fillId="3" borderId="17" xfId="32" applyNumberFormat="1" applyFont="1" applyFill="1" applyBorder="1" applyAlignment="1">
      <alignment horizontal="center" vertical="center" shrinkToFit="1"/>
    </xf>
    <xf numFmtId="177" fontId="18" fillId="3" borderId="18" xfId="32" applyNumberFormat="1" applyFont="1" applyFill="1" applyBorder="1" applyAlignment="1">
      <alignment horizontal="center" vertical="center" shrinkToFit="1"/>
    </xf>
    <xf numFmtId="177" fontId="18" fillId="3" borderId="5" xfId="32" applyNumberFormat="1" applyFont="1" applyFill="1" applyBorder="1" applyAlignment="1">
      <alignment horizontal="center" vertical="center" shrinkToFit="1"/>
    </xf>
    <xf numFmtId="14" fontId="31" fillId="4" borderId="17" xfId="1" applyNumberFormat="1" applyFont="1" applyFill="1" applyBorder="1" applyAlignment="1">
      <alignment horizontal="center" vertical="center"/>
    </xf>
    <xf numFmtId="14" fontId="31" fillId="4" borderId="18" xfId="1" applyNumberFormat="1" applyFont="1" applyFill="1" applyBorder="1" applyAlignment="1">
      <alignment horizontal="center" vertical="center"/>
    </xf>
    <xf numFmtId="14" fontId="31" fillId="4" borderId="5" xfId="1" applyNumberFormat="1" applyFont="1" applyFill="1" applyBorder="1" applyAlignment="1">
      <alignment horizontal="center" vertical="center"/>
    </xf>
    <xf numFmtId="0" fontId="31" fillId="4" borderId="18" xfId="1" applyFont="1" applyFill="1" applyBorder="1" applyAlignment="1">
      <alignment horizontal="center" vertical="center"/>
    </xf>
    <xf numFmtId="0" fontId="31" fillId="4" borderId="5" xfId="1" applyFont="1" applyFill="1" applyBorder="1" applyAlignment="1">
      <alignment horizontal="center" vertical="center"/>
    </xf>
    <xf numFmtId="49" fontId="31" fillId="4" borderId="110" xfId="17" applyNumberFormat="1" applyFont="1" applyFill="1" applyBorder="1" applyAlignment="1">
      <alignment horizontal="center" vertical="center" wrapText="1"/>
    </xf>
    <xf numFmtId="49" fontId="31" fillId="4" borderId="111" xfId="17" applyNumberFormat="1" applyFont="1" applyFill="1" applyBorder="1" applyAlignment="1">
      <alignment horizontal="center" vertical="center" wrapText="1"/>
    </xf>
    <xf numFmtId="49" fontId="31" fillId="4" borderId="89" xfId="17" applyNumberFormat="1" applyFont="1" applyFill="1" applyBorder="1" applyAlignment="1">
      <alignment horizontal="center" vertical="center" wrapText="1"/>
    </xf>
    <xf numFmtId="0" fontId="31" fillId="4" borderId="17" xfId="1" applyFont="1" applyFill="1" applyBorder="1" applyAlignment="1">
      <alignment horizontal="center" vertical="center"/>
    </xf>
    <xf numFmtId="49" fontId="35" fillId="3" borderId="0" xfId="1" applyNumberFormat="1" applyFont="1" applyFill="1" applyAlignment="1">
      <alignment horizontal="center" vertical="center" wrapText="1"/>
    </xf>
    <xf numFmtId="0" fontId="32" fillId="5" borderId="80" xfId="1" applyFont="1" applyFill="1" applyBorder="1" applyAlignment="1">
      <alignment horizontal="center" vertical="center"/>
    </xf>
    <xf numFmtId="0" fontId="32" fillId="5" borderId="74" xfId="1" applyFont="1" applyFill="1" applyBorder="1" applyAlignment="1">
      <alignment horizontal="center" vertical="center"/>
    </xf>
    <xf numFmtId="0" fontId="32" fillId="5" borderId="36" xfId="1" applyFont="1" applyFill="1" applyBorder="1" applyAlignment="1">
      <alignment horizontal="center" vertical="center"/>
    </xf>
    <xf numFmtId="41" fontId="32" fillId="5" borderId="82" xfId="2" applyNumberFormat="1" applyFont="1" applyFill="1" applyBorder="1" applyAlignment="1">
      <alignment horizontal="center" vertical="center"/>
    </xf>
    <xf numFmtId="41" fontId="32" fillId="5" borderId="74" xfId="2" applyNumberFormat="1" applyFont="1" applyFill="1" applyBorder="1" applyAlignment="1">
      <alignment horizontal="center" vertical="center"/>
    </xf>
    <xf numFmtId="41" fontId="32" fillId="5" borderId="81" xfId="2" applyNumberFormat="1" applyFont="1" applyFill="1" applyBorder="1" applyAlignment="1">
      <alignment horizontal="center" vertical="center"/>
    </xf>
    <xf numFmtId="0" fontId="31" fillId="4" borderId="17" xfId="1" applyFont="1" applyFill="1" applyBorder="1" applyAlignment="1">
      <alignment horizontal="center" vertical="center" wrapText="1"/>
    </xf>
    <xf numFmtId="0" fontId="31" fillId="4" borderId="1" xfId="1" applyFont="1" applyFill="1" applyBorder="1" applyAlignment="1">
      <alignment horizontal="center" vertical="center"/>
    </xf>
    <xf numFmtId="0" fontId="31" fillId="4" borderId="5" xfId="1" applyFont="1" applyFill="1" applyBorder="1" applyAlignment="1">
      <alignment horizontal="center" vertical="center" wrapText="1"/>
    </xf>
    <xf numFmtId="0" fontId="31" fillId="4" borderId="1" xfId="1" applyFont="1" applyFill="1" applyBorder="1" applyAlignment="1">
      <alignment horizontal="center" vertical="center" wrapText="1"/>
    </xf>
    <xf numFmtId="49" fontId="31" fillId="4" borderId="58" xfId="17" applyNumberFormat="1" applyFont="1" applyFill="1" applyBorder="1" applyAlignment="1">
      <alignment horizontal="center" vertical="center" wrapText="1"/>
    </xf>
    <xf numFmtId="49" fontId="31" fillId="4" borderId="71" xfId="17" applyNumberFormat="1" applyFont="1" applyFill="1" applyBorder="1" applyAlignment="1">
      <alignment horizontal="center" vertical="center" wrapText="1"/>
    </xf>
    <xf numFmtId="0" fontId="32" fillId="6" borderId="19" xfId="1" applyFont="1" applyFill="1" applyBorder="1" applyAlignment="1">
      <alignment horizontal="center" vertical="center"/>
    </xf>
    <xf numFmtId="0" fontId="32" fillId="6" borderId="39" xfId="1" applyFont="1" applyFill="1" applyBorder="1" applyAlignment="1">
      <alignment horizontal="center" vertical="center"/>
    </xf>
    <xf numFmtId="0" fontId="32" fillId="6" borderId="20" xfId="1" applyFont="1" applyFill="1" applyBorder="1" applyAlignment="1">
      <alignment horizontal="center" vertical="center"/>
    </xf>
    <xf numFmtId="177" fontId="32" fillId="6" borderId="94" xfId="16" applyNumberFormat="1" applyFont="1" applyFill="1" applyBorder="1" applyAlignment="1">
      <alignment horizontal="right" vertical="center" wrapText="1"/>
    </xf>
    <xf numFmtId="177" fontId="32" fillId="6" borderId="39" xfId="16" applyNumberFormat="1" applyFont="1" applyFill="1" applyBorder="1" applyAlignment="1">
      <alignment horizontal="right" vertical="center" wrapText="1"/>
    </xf>
    <xf numFmtId="177" fontId="32" fillId="6" borderId="35" xfId="16" applyNumberFormat="1" applyFont="1" applyFill="1" applyBorder="1" applyAlignment="1">
      <alignment horizontal="right" vertical="center" wrapText="1"/>
    </xf>
    <xf numFmtId="41" fontId="23" fillId="3" borderId="0" xfId="10" applyFont="1" applyFill="1" applyAlignment="1">
      <alignment horizontal="center" vertical="center"/>
    </xf>
    <xf numFmtId="41" fontId="17" fillId="7" borderId="125" xfId="10" applyFont="1" applyFill="1" applyBorder="1" applyAlignment="1">
      <alignment horizontal="center" vertical="center"/>
    </xf>
    <xf numFmtId="41" fontId="17" fillId="7" borderId="113" xfId="10" applyFont="1" applyFill="1" applyBorder="1" applyAlignment="1">
      <alignment horizontal="center" vertical="center"/>
    </xf>
    <xf numFmtId="41" fontId="17" fillId="7" borderId="75" xfId="10" applyFont="1" applyFill="1" applyBorder="1" applyAlignment="1">
      <alignment horizontal="center" vertical="center"/>
    </xf>
    <xf numFmtId="41" fontId="18" fillId="0" borderId="78" xfId="10" applyFont="1" applyBorder="1" applyAlignment="1">
      <alignment horizontal="right" vertical="center"/>
    </xf>
    <xf numFmtId="41" fontId="18" fillId="0" borderId="18" xfId="10" applyFont="1" applyBorder="1" applyAlignment="1">
      <alignment horizontal="right" vertical="center"/>
    </xf>
    <xf numFmtId="41" fontId="18" fillId="0" borderId="90" xfId="10" applyFont="1" applyBorder="1" applyAlignment="1">
      <alignment horizontal="right" vertical="center"/>
    </xf>
    <xf numFmtId="41" fontId="18" fillId="0" borderId="112" xfId="10" applyFont="1" applyBorder="1" applyAlignment="1">
      <alignment horizontal="center" vertical="center"/>
    </xf>
    <xf numFmtId="41" fontId="18" fillId="0" borderId="8" xfId="10" applyFont="1" applyBorder="1" applyAlignment="1">
      <alignment horizontal="center" vertical="center"/>
    </xf>
    <xf numFmtId="41" fontId="18" fillId="0" borderId="95" xfId="10" applyFont="1" applyBorder="1" applyAlignment="1">
      <alignment horizontal="center" vertical="center"/>
    </xf>
    <xf numFmtId="41" fontId="18" fillId="0" borderId="78" xfId="10" applyFont="1" applyBorder="1" applyAlignment="1">
      <alignment horizontal="center" vertical="center"/>
    </xf>
    <xf numFmtId="41" fontId="18" fillId="0" borderId="18" xfId="10" applyFont="1" applyBorder="1" applyAlignment="1">
      <alignment horizontal="center" vertical="center"/>
    </xf>
    <xf numFmtId="41" fontId="18" fillId="0" borderId="17" xfId="10" applyFont="1" applyBorder="1" applyAlignment="1">
      <alignment horizontal="center" vertical="center"/>
    </xf>
    <xf numFmtId="0" fontId="17" fillId="5" borderId="82" xfId="5" applyFont="1" applyFill="1" applyBorder="1" applyAlignment="1">
      <alignment horizontal="center" vertical="center" shrinkToFit="1"/>
    </xf>
    <xf numFmtId="0" fontId="17" fillId="5" borderId="36" xfId="5" applyFont="1" applyFill="1" applyBorder="1" applyAlignment="1">
      <alignment horizontal="center" vertical="center" shrinkToFit="1"/>
    </xf>
    <xf numFmtId="0" fontId="17" fillId="6" borderId="92" xfId="5" applyFont="1" applyFill="1" applyBorder="1" applyAlignment="1">
      <alignment horizontal="center" vertical="center"/>
    </xf>
    <xf numFmtId="0" fontId="17" fillId="6" borderId="23" xfId="5" applyFont="1" applyFill="1" applyBorder="1" applyAlignment="1">
      <alignment horizontal="center" vertical="center"/>
    </xf>
    <xf numFmtId="0" fontId="17" fillId="6" borderId="93" xfId="5" applyFont="1" applyFill="1" applyBorder="1" applyAlignment="1">
      <alignment horizontal="center" vertical="center"/>
    </xf>
    <xf numFmtId="0" fontId="23" fillId="0" borderId="0" xfId="5" applyFont="1" applyAlignment="1">
      <alignment horizontal="center" vertical="center"/>
    </xf>
    <xf numFmtId="0" fontId="18" fillId="0" borderId="112" xfId="5" applyFont="1" applyBorder="1" applyAlignment="1">
      <alignment horizontal="center" vertical="center"/>
    </xf>
    <xf numFmtId="0" fontId="18" fillId="0" borderId="44" xfId="5" applyFont="1" applyBorder="1" applyAlignment="1">
      <alignment horizontal="center" vertical="center"/>
    </xf>
    <xf numFmtId="0" fontId="18" fillId="0" borderId="43" xfId="5" applyFont="1" applyBorder="1" applyAlignment="1">
      <alignment horizontal="center" vertical="center"/>
    </xf>
    <xf numFmtId="0" fontId="18" fillId="0" borderId="8" xfId="5" applyFont="1" applyBorder="1" applyAlignment="1">
      <alignment horizontal="center" vertical="center"/>
    </xf>
    <xf numFmtId="0" fontId="17" fillId="5" borderId="125" xfId="5" applyFont="1" applyFill="1" applyBorder="1" applyAlignment="1">
      <alignment horizontal="center" vertical="center" shrinkToFit="1"/>
    </xf>
    <xf numFmtId="0" fontId="17" fillId="5" borderId="75" xfId="5" applyFont="1" applyFill="1" applyBorder="1" applyAlignment="1">
      <alignment horizontal="center" vertical="center" shrinkToFit="1"/>
    </xf>
    <xf numFmtId="0" fontId="23" fillId="3" borderId="0" xfId="5" applyFont="1" applyFill="1" applyAlignment="1">
      <alignment horizontal="center" vertical="center"/>
    </xf>
    <xf numFmtId="0" fontId="17" fillId="5" borderId="112" xfId="5" applyFont="1" applyFill="1" applyBorder="1" applyAlignment="1">
      <alignment horizontal="center" vertical="center"/>
    </xf>
    <xf numFmtId="0" fontId="17" fillId="5" borderId="78" xfId="5" applyFont="1" applyFill="1" applyBorder="1" applyAlignment="1">
      <alignment horizontal="center" vertical="center"/>
    </xf>
    <xf numFmtId="0" fontId="17" fillId="5" borderId="94" xfId="5" applyFont="1" applyFill="1" applyBorder="1" applyAlignment="1">
      <alignment horizontal="center" vertical="center" shrinkToFit="1"/>
    </xf>
    <xf numFmtId="0" fontId="17" fillId="5" borderId="20" xfId="5" applyFont="1" applyFill="1" applyBorder="1" applyAlignment="1">
      <alignment horizontal="center" vertical="center" shrinkToFit="1"/>
    </xf>
    <xf numFmtId="0" fontId="18" fillId="3" borderId="112" xfId="5" applyFont="1" applyFill="1" applyBorder="1" applyAlignment="1">
      <alignment horizontal="center" vertical="center" wrapText="1"/>
    </xf>
    <xf numFmtId="0" fontId="18" fillId="3" borderId="8" xfId="5" applyFont="1" applyFill="1" applyBorder="1" applyAlignment="1">
      <alignment horizontal="center" vertical="center" wrapText="1"/>
    </xf>
    <xf numFmtId="49" fontId="18" fillId="3" borderId="78" xfId="5" applyNumberFormat="1" applyFont="1" applyFill="1" applyBorder="1" applyAlignment="1">
      <alignment horizontal="center" vertical="center" wrapText="1"/>
    </xf>
    <xf numFmtId="49" fontId="18" fillId="3" borderId="18" xfId="5" applyNumberFormat="1" applyFont="1" applyFill="1" applyBorder="1" applyAlignment="1">
      <alignment horizontal="center" vertical="center" wrapText="1"/>
    </xf>
    <xf numFmtId="49" fontId="18" fillId="3" borderId="5" xfId="5" applyNumberFormat="1" applyFont="1" applyFill="1" applyBorder="1" applyAlignment="1">
      <alignment horizontal="center" vertical="center" wrapText="1"/>
    </xf>
    <xf numFmtId="49" fontId="18" fillId="3" borderId="17" xfId="5" applyNumberFormat="1" applyFont="1" applyFill="1" applyBorder="1" applyAlignment="1">
      <alignment horizontal="center" vertical="center" wrapText="1"/>
    </xf>
    <xf numFmtId="49" fontId="18" fillId="3" borderId="78" xfId="5" applyNumberFormat="1" applyFont="1" applyFill="1" applyBorder="1" applyAlignment="1">
      <alignment horizontal="center" vertical="center" shrinkToFit="1"/>
    </xf>
    <xf numFmtId="49" fontId="18" fillId="3" borderId="18" xfId="5" applyNumberFormat="1" applyFont="1" applyFill="1" applyBorder="1" applyAlignment="1">
      <alignment horizontal="center" vertical="center" shrinkToFit="1"/>
    </xf>
    <xf numFmtId="49" fontId="18" fillId="3" borderId="5" xfId="5" applyNumberFormat="1" applyFont="1" applyFill="1" applyBorder="1" applyAlignment="1">
      <alignment horizontal="center" vertical="center" shrinkToFit="1"/>
    </xf>
    <xf numFmtId="177" fontId="17" fillId="6" borderId="16" xfId="5" applyNumberFormat="1" applyFont="1" applyFill="1" applyBorder="1" applyAlignment="1">
      <alignment horizontal="center" vertical="center"/>
    </xf>
    <xf numFmtId="177" fontId="17" fillId="6" borderId="3" xfId="5" applyNumberFormat="1" applyFont="1" applyFill="1" applyBorder="1" applyAlignment="1">
      <alignment horizontal="center" vertical="center"/>
    </xf>
    <xf numFmtId="177" fontId="17" fillId="5" borderId="6" xfId="5" applyNumberFormat="1" applyFont="1" applyFill="1" applyBorder="1" applyAlignment="1">
      <alignment horizontal="center" vertical="center"/>
    </xf>
    <xf numFmtId="0" fontId="17" fillId="5" borderId="95" xfId="5" applyFont="1" applyFill="1" applyBorder="1" applyAlignment="1">
      <alignment horizontal="center" vertical="center"/>
    </xf>
    <xf numFmtId="0" fontId="17" fillId="5" borderId="90" xfId="5" applyFont="1" applyFill="1" applyBorder="1" applyAlignment="1">
      <alignment horizontal="center" vertical="center"/>
    </xf>
    <xf numFmtId="0" fontId="7" fillId="5" borderId="94" xfId="5" applyFont="1" applyFill="1" applyBorder="1" applyAlignment="1">
      <alignment horizontal="center" vertical="center" shrinkToFit="1"/>
    </xf>
    <xf numFmtId="0" fontId="7" fillId="5" borderId="20" xfId="5" applyFont="1" applyFill="1" applyBorder="1" applyAlignment="1">
      <alignment horizontal="center" vertical="center" shrinkToFit="1"/>
    </xf>
    <xf numFmtId="49" fontId="18" fillId="3" borderId="17" xfId="5" applyNumberFormat="1" applyFont="1" applyFill="1" applyBorder="1" applyAlignment="1">
      <alignment horizontal="center" vertical="center" shrinkToFit="1"/>
    </xf>
    <xf numFmtId="0" fontId="16" fillId="3" borderId="0" xfId="5" applyFont="1" applyFill="1" applyAlignment="1">
      <alignment horizontal="center" vertical="center"/>
    </xf>
    <xf numFmtId="0" fontId="7" fillId="5" borderId="112" xfId="5" applyFont="1" applyFill="1" applyBorder="1" applyAlignment="1">
      <alignment horizontal="center" vertical="center"/>
    </xf>
    <xf numFmtId="0" fontId="7" fillId="5" borderId="78" xfId="5" applyFont="1" applyFill="1" applyBorder="1" applyAlignment="1">
      <alignment horizontal="center" vertical="center"/>
    </xf>
    <xf numFmtId="0" fontId="18" fillId="3" borderId="13" xfId="5" applyFont="1" applyFill="1" applyBorder="1" applyAlignment="1">
      <alignment horizontal="center" vertical="center" wrapText="1"/>
    </xf>
    <xf numFmtId="0" fontId="18" fillId="3" borderId="9" xfId="5" applyFont="1" applyFill="1" applyBorder="1" applyAlignment="1">
      <alignment horizontal="center" vertical="center" wrapText="1"/>
    </xf>
    <xf numFmtId="0" fontId="18" fillId="3" borderId="16" xfId="5" applyFont="1" applyFill="1" applyBorder="1" applyAlignment="1">
      <alignment horizontal="center" vertical="center" wrapText="1"/>
    </xf>
    <xf numFmtId="49" fontId="18" fillId="3" borderId="14" xfId="5" applyNumberFormat="1" applyFont="1" applyFill="1" applyBorder="1" applyAlignment="1">
      <alignment horizontal="center" vertical="center" wrapText="1"/>
    </xf>
    <xf numFmtId="49" fontId="18" fillId="3" borderId="1" xfId="5" applyNumberFormat="1" applyFont="1" applyFill="1" applyBorder="1" applyAlignment="1">
      <alignment horizontal="center" vertical="center" wrapText="1"/>
    </xf>
    <xf numFmtId="49" fontId="18" fillId="0" borderId="1" xfId="5" applyNumberFormat="1" applyFont="1" applyBorder="1" applyAlignment="1">
      <alignment horizontal="center" vertical="center" wrapText="1"/>
    </xf>
    <xf numFmtId="49" fontId="18" fillId="0" borderId="3" xfId="5" applyNumberFormat="1" applyFont="1" applyBorder="1" applyAlignment="1">
      <alignment horizontal="center" vertical="center" wrapText="1"/>
    </xf>
    <xf numFmtId="0" fontId="34" fillId="5" borderId="117" xfId="1" applyFont="1" applyFill="1" applyBorder="1" applyAlignment="1">
      <alignment horizontal="center" vertical="center"/>
    </xf>
    <xf numFmtId="0" fontId="34" fillId="5" borderId="62" xfId="1" applyFont="1" applyFill="1" applyBorder="1" applyAlignment="1">
      <alignment horizontal="center" vertical="center"/>
    </xf>
    <xf numFmtId="0" fontId="34" fillId="5" borderId="37" xfId="1" applyFont="1" applyFill="1" applyBorder="1" applyAlignment="1">
      <alignment horizontal="center" vertical="center"/>
    </xf>
    <xf numFmtId="41" fontId="34" fillId="5" borderId="116" xfId="2" applyNumberFormat="1" applyFont="1" applyFill="1" applyBorder="1" applyAlignment="1">
      <alignment horizontal="center" vertical="center"/>
    </xf>
    <xf numFmtId="41" fontId="34" fillId="5" borderId="71" xfId="2" applyNumberFormat="1" applyFont="1" applyFill="1" applyBorder="1" applyAlignment="1">
      <alignment horizontal="center" vertical="center"/>
    </xf>
    <xf numFmtId="0" fontId="34" fillId="5" borderId="9" xfId="1" applyFont="1" applyFill="1" applyBorder="1" applyAlignment="1">
      <alignment horizontal="center" vertical="center"/>
    </xf>
    <xf numFmtId="0" fontId="34" fillId="5" borderId="1" xfId="1" applyFont="1" applyFill="1" applyBorder="1" applyAlignment="1">
      <alignment horizontal="center" vertical="center"/>
    </xf>
    <xf numFmtId="41" fontId="34" fillId="5" borderId="1" xfId="2" applyNumberFormat="1" applyFont="1" applyFill="1" applyBorder="1" applyAlignment="1">
      <alignment horizontal="center" vertical="center"/>
    </xf>
    <xf numFmtId="41" fontId="34" fillId="5" borderId="2" xfId="2" applyNumberFormat="1" applyFont="1" applyFill="1" applyBorder="1" applyAlignment="1">
      <alignment horizontal="center" vertical="center"/>
    </xf>
    <xf numFmtId="0" fontId="34" fillId="5" borderId="80" xfId="1" applyFont="1" applyFill="1" applyBorder="1" applyAlignment="1">
      <alignment horizontal="center" vertical="center"/>
    </xf>
    <xf numFmtId="0" fontId="34" fillId="5" borderId="74" xfId="1" applyFont="1" applyFill="1" applyBorder="1" applyAlignment="1">
      <alignment horizontal="center" vertical="center"/>
    </xf>
    <xf numFmtId="0" fontId="34" fillId="5" borderId="36" xfId="1" applyFont="1" applyFill="1" applyBorder="1" applyAlignment="1">
      <alignment horizontal="center" vertical="center"/>
    </xf>
    <xf numFmtId="41" fontId="34" fillId="5" borderId="82" xfId="2" applyNumberFormat="1" applyFont="1" applyFill="1" applyBorder="1" applyAlignment="1">
      <alignment horizontal="center" vertical="center"/>
    </xf>
    <xf numFmtId="41" fontId="34" fillId="5" borderId="81" xfId="2" applyNumberFormat="1" applyFont="1" applyFill="1" applyBorder="1" applyAlignment="1">
      <alignment horizontal="center" vertical="center"/>
    </xf>
    <xf numFmtId="0" fontId="34" fillId="6" borderId="19" xfId="1" applyFont="1" applyFill="1" applyBorder="1" applyAlignment="1">
      <alignment horizontal="center" vertical="center"/>
    </xf>
    <xf numFmtId="0" fontId="34" fillId="6" borderId="39" xfId="1" applyFont="1" applyFill="1" applyBorder="1" applyAlignment="1">
      <alignment horizontal="center" vertical="center"/>
    </xf>
    <xf numFmtId="0" fontId="34" fillId="6" borderId="20" xfId="1" applyFont="1" applyFill="1" applyBorder="1" applyAlignment="1">
      <alignment horizontal="center" vertical="center"/>
    </xf>
    <xf numFmtId="177" fontId="34" fillId="6" borderId="94" xfId="16" applyNumberFormat="1" applyFont="1" applyFill="1" applyBorder="1" applyAlignment="1">
      <alignment horizontal="right" vertical="center" wrapText="1"/>
    </xf>
    <xf numFmtId="177" fontId="34" fillId="6" borderId="35" xfId="16" applyNumberFormat="1" applyFont="1" applyFill="1" applyBorder="1" applyAlignment="1">
      <alignment horizontal="right" vertical="center" wrapText="1"/>
    </xf>
    <xf numFmtId="0" fontId="34" fillId="5" borderId="57" xfId="1" applyFont="1" applyFill="1" applyBorder="1" applyAlignment="1">
      <alignment horizontal="center" vertical="center"/>
    </xf>
    <xf numFmtId="0" fontId="34" fillId="5" borderId="38" xfId="1" applyFont="1" applyFill="1" applyBorder="1" applyAlignment="1">
      <alignment horizontal="center" vertical="center"/>
    </xf>
  </cellXfs>
  <cellStyles count="33">
    <cellStyle name="백분율 2" xfId="26"/>
    <cellStyle name="쉼표 [0]" xfId="10" builtinId="6"/>
    <cellStyle name="쉼표 [0] 2" xfId="2"/>
    <cellStyle name="쉼표 [0] 2 2" xfId="27"/>
    <cellStyle name="쉼표 [0] 3" xfId="6"/>
    <cellStyle name="쉼표 [0] 4" xfId="23"/>
    <cellStyle name="쉼표 [0] 5" xfId="28"/>
    <cellStyle name="쉼표 [0] 6" xfId="29"/>
    <cellStyle name="쉼표 [0] 7" xfId="13"/>
    <cellStyle name="쉼표 [0] 7 2" xfId="15"/>
    <cellStyle name="쉼표 [0] 8" xfId="31"/>
    <cellStyle name="표준" xfId="0" builtinId="0"/>
    <cellStyle name="표준 10" xfId="22"/>
    <cellStyle name="표준 11" xfId="30"/>
    <cellStyle name="표준 15" xfId="12"/>
    <cellStyle name="표준 15 2" xfId="14"/>
    <cellStyle name="표준 2" xfId="1"/>
    <cellStyle name="표준 2 2" xfId="24"/>
    <cellStyle name="표준 3" xfId="3"/>
    <cellStyle name="표준 3 2" xfId="21"/>
    <cellStyle name="표준 3 3" xfId="25"/>
    <cellStyle name="표준 4" xfId="4"/>
    <cellStyle name="표준 4 2" xfId="8"/>
    <cellStyle name="표준 4 2 2" xfId="17"/>
    <cellStyle name="표준 5" xfId="5"/>
    <cellStyle name="표준 5 2" xfId="9"/>
    <cellStyle name="표준 5 2 2" xfId="16"/>
    <cellStyle name="표준 6" xfId="11"/>
    <cellStyle name="표준 6 2" xfId="20"/>
    <cellStyle name="표준 7" xfId="19"/>
    <cellStyle name="표준 8" xfId="7"/>
    <cellStyle name="표준 8 2" xfId="32"/>
    <cellStyle name="표준 9" xfId="1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43"/>
  <sheetViews>
    <sheetView tabSelected="1" workbookViewId="0">
      <selection activeCell="B1" sqref="B1:K1"/>
    </sheetView>
  </sheetViews>
  <sheetFormatPr defaultColWidth="9" defaultRowHeight="16.5"/>
  <cols>
    <col min="1" max="1" width="2.375" style="1" customWidth="1"/>
    <col min="2" max="2" width="7.75" style="94" customWidth="1"/>
    <col min="3" max="3" width="13.75" style="94" customWidth="1"/>
    <col min="4" max="5" width="13.625" style="94" customWidth="1"/>
    <col min="6" max="6" width="13.75" style="94" customWidth="1"/>
    <col min="7" max="7" width="6.875" style="94" customWidth="1"/>
    <col min="8" max="8" width="13.75" style="94" customWidth="1"/>
    <col min="9" max="10" width="13.625" style="94" customWidth="1"/>
    <col min="11" max="11" width="13.75" style="94" customWidth="1"/>
    <col min="12" max="12" width="9" style="1"/>
    <col min="13" max="13" width="13.75" style="20" customWidth="1"/>
    <col min="14" max="14" width="14.75" style="20" bestFit="1" customWidth="1"/>
    <col min="15" max="15" width="15.625" style="20" bestFit="1" customWidth="1"/>
    <col min="16" max="16" width="15.625" style="1" customWidth="1"/>
    <col min="17" max="16384" width="9" style="1"/>
  </cols>
  <sheetData>
    <row r="1" spans="2:16" ht="36" customHeight="1">
      <c r="B1" s="426" t="s">
        <v>247</v>
      </c>
      <c r="C1" s="426"/>
      <c r="D1" s="426"/>
      <c r="E1" s="426"/>
      <c r="F1" s="426"/>
      <c r="G1" s="426"/>
      <c r="H1" s="426"/>
      <c r="I1" s="426"/>
      <c r="J1" s="426"/>
      <c r="K1" s="426"/>
    </row>
    <row r="2" spans="2:16" ht="24.95" customHeight="1" thickBot="1">
      <c r="B2" s="151" t="s">
        <v>165</v>
      </c>
    </row>
    <row r="3" spans="2:16" ht="24.95" customHeight="1">
      <c r="B3" s="427" t="s">
        <v>45</v>
      </c>
      <c r="C3" s="428"/>
      <c r="D3" s="428"/>
      <c r="E3" s="428"/>
      <c r="F3" s="429"/>
      <c r="G3" s="427" t="s">
        <v>46</v>
      </c>
      <c r="H3" s="428"/>
      <c r="I3" s="428"/>
      <c r="J3" s="428"/>
      <c r="K3" s="430"/>
    </row>
    <row r="4" spans="2:16" ht="24.95" customHeight="1">
      <c r="B4" s="431" t="s">
        <v>59</v>
      </c>
      <c r="C4" s="432"/>
      <c r="D4" s="367" t="s">
        <v>245</v>
      </c>
      <c r="E4" s="367" t="s">
        <v>246</v>
      </c>
      <c r="F4" s="95" t="s">
        <v>38</v>
      </c>
      <c r="G4" s="431" t="s">
        <v>48</v>
      </c>
      <c r="H4" s="432"/>
      <c r="I4" s="367" t="s">
        <v>245</v>
      </c>
      <c r="J4" s="367" t="s">
        <v>246</v>
      </c>
      <c r="K4" s="96" t="s">
        <v>38</v>
      </c>
      <c r="M4" s="374"/>
      <c r="N4" s="420"/>
      <c r="O4" s="412"/>
      <c r="P4" s="375"/>
    </row>
    <row r="5" spans="2:16" ht="24.95" customHeight="1" thickBot="1">
      <c r="B5" s="433"/>
      <c r="C5" s="434"/>
      <c r="D5" s="368" t="s">
        <v>41</v>
      </c>
      <c r="E5" s="368" t="s">
        <v>42</v>
      </c>
      <c r="F5" s="97" t="s">
        <v>87</v>
      </c>
      <c r="G5" s="433"/>
      <c r="H5" s="434"/>
      <c r="I5" s="368" t="s">
        <v>41</v>
      </c>
      <c r="J5" s="368" t="s">
        <v>42</v>
      </c>
      <c r="K5" s="98" t="s">
        <v>130</v>
      </c>
      <c r="L5" s="375"/>
      <c r="M5" s="373"/>
      <c r="N5" s="373"/>
      <c r="O5" s="1"/>
    </row>
    <row r="6" spans="2:16" ht="24.95" customHeight="1" thickBot="1">
      <c r="B6" s="424" t="s">
        <v>4</v>
      </c>
      <c r="C6" s="425"/>
      <c r="D6" s="99">
        <f>SUM(D9,D14,D17,D19,D7,D8,D18)</f>
        <v>6165208567</v>
      </c>
      <c r="E6" s="99">
        <f>SUM(E9,E14,E17,E19,E7,E8,E18)</f>
        <v>4291890099</v>
      </c>
      <c r="F6" s="99">
        <f>SUM(F9,F14,F17,F19,F7,F8,F18)</f>
        <v>1873318468</v>
      </c>
      <c r="G6" s="424" t="s">
        <v>50</v>
      </c>
      <c r="H6" s="425"/>
      <c r="I6" s="105">
        <f>I7+I11+I12+I13+I14+I15+I16</f>
        <v>6165208567</v>
      </c>
      <c r="J6" s="105">
        <f>J7+J11+J12+J13+J14+J15+J16</f>
        <v>4291890099</v>
      </c>
      <c r="K6" s="106">
        <f>K7+K11+K12+K13+K14+K15+K16</f>
        <v>1873318468</v>
      </c>
      <c r="L6" s="375"/>
      <c r="M6" s="373"/>
      <c r="N6" s="373"/>
      <c r="O6" s="365"/>
      <c r="P6" s="365"/>
    </row>
    <row r="7" spans="2:16" ht="24.95" customHeight="1">
      <c r="B7" s="435" t="s">
        <v>93</v>
      </c>
      <c r="C7" s="436"/>
      <c r="D7" s="394">
        <v>2300000000</v>
      </c>
      <c r="E7" s="394">
        <f>563572303+206806742-1052641</f>
        <v>769326404</v>
      </c>
      <c r="F7" s="395">
        <f>D7-E7</f>
        <v>1530673596</v>
      </c>
      <c r="G7" s="437" t="s">
        <v>30</v>
      </c>
      <c r="H7" s="396" t="s">
        <v>24</v>
      </c>
      <c r="I7" s="385">
        <f>I8+I9+I10</f>
        <v>252850480</v>
      </c>
      <c r="J7" s="385">
        <f>J8+J9+J10</f>
        <v>239145985</v>
      </c>
      <c r="K7" s="397">
        <f>I7-J7</f>
        <v>13704495</v>
      </c>
      <c r="L7" s="375"/>
      <c r="M7" s="1"/>
      <c r="N7" s="364"/>
      <c r="O7" s="1"/>
    </row>
    <row r="8" spans="2:16" ht="24.95" customHeight="1">
      <c r="B8" s="439" t="s">
        <v>94</v>
      </c>
      <c r="C8" s="440"/>
      <c r="D8" s="398">
        <v>0</v>
      </c>
      <c r="E8" s="398">
        <f>9364777+22828</f>
        <v>9387605</v>
      </c>
      <c r="F8" s="398">
        <f>D8-E8</f>
        <v>-9387605</v>
      </c>
      <c r="G8" s="437"/>
      <c r="H8" s="399" t="s">
        <v>43</v>
      </c>
      <c r="I8" s="386">
        <v>231838530</v>
      </c>
      <c r="J8" s="386">
        <v>224256065</v>
      </c>
      <c r="K8" s="393">
        <v>2469455</v>
      </c>
      <c r="M8" s="1"/>
      <c r="N8" s="1"/>
      <c r="O8" s="1"/>
    </row>
    <row r="9" spans="2:16" ht="21.95" customHeight="1">
      <c r="B9" s="441" t="s">
        <v>27</v>
      </c>
      <c r="C9" s="100" t="s">
        <v>24</v>
      </c>
      <c r="D9" s="400">
        <f>D10+D11+D12+D13</f>
        <v>3202140620</v>
      </c>
      <c r="E9" s="400">
        <f>E10+E11+E12+E13</f>
        <v>2869885622</v>
      </c>
      <c r="F9" s="400">
        <f>F10+F11+F12+F13</f>
        <v>332254998</v>
      </c>
      <c r="G9" s="437"/>
      <c r="H9" s="399" t="s">
        <v>10</v>
      </c>
      <c r="I9" s="387">
        <v>2400000</v>
      </c>
      <c r="J9" s="387">
        <v>2246220</v>
      </c>
      <c r="K9" s="393">
        <f>I9-J9</f>
        <v>153780</v>
      </c>
      <c r="M9" s="1"/>
      <c r="N9" s="365"/>
      <c r="O9" s="1"/>
      <c r="P9" s="365"/>
    </row>
    <row r="10" spans="2:16" ht="21.95" customHeight="1">
      <c r="B10" s="441"/>
      <c r="C10" s="100" t="s">
        <v>95</v>
      </c>
      <c r="D10" s="401">
        <v>871026000</v>
      </c>
      <c r="E10" s="401">
        <v>771369414</v>
      </c>
      <c r="F10" s="402">
        <f>D10-E10</f>
        <v>99656586</v>
      </c>
      <c r="G10" s="438"/>
      <c r="H10" s="399" t="s">
        <v>68</v>
      </c>
      <c r="I10" s="387">
        <v>18611950</v>
      </c>
      <c r="J10" s="387">
        <v>12643700</v>
      </c>
      <c r="K10" s="393">
        <f t="shared" ref="K10:K16" si="0">I10-J10</f>
        <v>5968250</v>
      </c>
      <c r="M10" s="1"/>
      <c r="N10" s="375"/>
      <c r="O10" s="1"/>
      <c r="P10" s="365"/>
    </row>
    <row r="11" spans="2:16" ht="21.95" customHeight="1">
      <c r="B11" s="441"/>
      <c r="C11" s="100" t="s">
        <v>96</v>
      </c>
      <c r="D11" s="403">
        <v>1214203760</v>
      </c>
      <c r="E11" s="403">
        <v>1097894594</v>
      </c>
      <c r="F11" s="402">
        <f t="shared" ref="F11:F13" si="1">D11-E11</f>
        <v>116309166</v>
      </c>
      <c r="G11" s="442" t="s">
        <v>77</v>
      </c>
      <c r="H11" s="443"/>
      <c r="I11" s="387">
        <v>0</v>
      </c>
      <c r="J11" s="387">
        <v>0</v>
      </c>
      <c r="K11" s="393">
        <f t="shared" si="0"/>
        <v>0</v>
      </c>
      <c r="M11" s="1"/>
      <c r="N11" s="383"/>
      <c r="O11" s="1"/>
    </row>
    <row r="12" spans="2:16" ht="21.95" customHeight="1">
      <c r="B12" s="441"/>
      <c r="C12" s="100" t="s">
        <v>128</v>
      </c>
      <c r="D12" s="403">
        <v>1116910860</v>
      </c>
      <c r="E12" s="403">
        <v>1000621614</v>
      </c>
      <c r="F12" s="402">
        <f t="shared" si="1"/>
        <v>116289246</v>
      </c>
      <c r="G12" s="444" t="s">
        <v>129</v>
      </c>
      <c r="H12" s="445"/>
      <c r="I12" s="387">
        <v>5565420594</v>
      </c>
      <c r="J12" s="387">
        <v>2979563888</v>
      </c>
      <c r="K12" s="393">
        <f t="shared" si="0"/>
        <v>2585856706</v>
      </c>
      <c r="M12" s="389"/>
      <c r="N12" s="373"/>
      <c r="O12" s="373"/>
      <c r="P12" s="373"/>
    </row>
    <row r="13" spans="2:16" ht="21.95" customHeight="1">
      <c r="B13" s="441"/>
      <c r="C13" s="100" t="s">
        <v>97</v>
      </c>
      <c r="D13" s="401">
        <v>0</v>
      </c>
      <c r="E13" s="401">
        <v>0</v>
      </c>
      <c r="F13" s="402">
        <f t="shared" si="1"/>
        <v>0</v>
      </c>
      <c r="G13" s="442" t="s">
        <v>242</v>
      </c>
      <c r="H13" s="443"/>
      <c r="I13" s="387">
        <v>0</v>
      </c>
      <c r="J13" s="387">
        <v>314909423</v>
      </c>
      <c r="K13" s="393">
        <f t="shared" si="0"/>
        <v>-314909423</v>
      </c>
      <c r="M13" s="389"/>
      <c r="N13" s="389"/>
      <c r="O13" s="388"/>
      <c r="P13" s="373"/>
    </row>
    <row r="14" spans="2:16" ht="21.95" customHeight="1">
      <c r="B14" s="452" t="s">
        <v>31</v>
      </c>
      <c r="C14" s="101" t="s">
        <v>24</v>
      </c>
      <c r="D14" s="400">
        <f>D15+D16</f>
        <v>0</v>
      </c>
      <c r="E14" s="400">
        <f>E15+E16</f>
        <v>0</v>
      </c>
      <c r="F14" s="404">
        <f>D14-E14</f>
        <v>0</v>
      </c>
      <c r="G14" s="442" t="s">
        <v>61</v>
      </c>
      <c r="H14" s="443"/>
      <c r="I14" s="387">
        <v>0</v>
      </c>
      <c r="J14" s="384">
        <v>0</v>
      </c>
      <c r="K14" s="393">
        <f t="shared" si="0"/>
        <v>0</v>
      </c>
      <c r="M14" s="390"/>
      <c r="N14" s="390"/>
      <c r="O14" s="373"/>
      <c r="P14" s="373"/>
    </row>
    <row r="15" spans="2:16" ht="21.95" customHeight="1">
      <c r="B15" s="452"/>
      <c r="C15" s="101" t="s">
        <v>0</v>
      </c>
      <c r="D15" s="403">
        <v>0</v>
      </c>
      <c r="E15" s="403">
        <v>0</v>
      </c>
      <c r="F15" s="402">
        <f>D15-E15</f>
        <v>0</v>
      </c>
      <c r="G15" s="444" t="s">
        <v>103</v>
      </c>
      <c r="H15" s="445"/>
      <c r="I15" s="387">
        <v>346937493</v>
      </c>
      <c r="J15" s="384">
        <v>336492488</v>
      </c>
      <c r="K15" s="393">
        <f t="shared" si="0"/>
        <v>10445005</v>
      </c>
      <c r="M15" s="1"/>
      <c r="N15" s="374"/>
      <c r="O15" s="1"/>
    </row>
    <row r="16" spans="2:16" ht="21.95" customHeight="1">
      <c r="B16" s="452"/>
      <c r="C16" s="101" t="s">
        <v>1</v>
      </c>
      <c r="D16" s="401">
        <v>0</v>
      </c>
      <c r="E16" s="401">
        <v>0</v>
      </c>
      <c r="F16" s="402">
        <f>D16-E16</f>
        <v>0</v>
      </c>
      <c r="G16" s="444" t="s">
        <v>78</v>
      </c>
      <c r="H16" s="445"/>
      <c r="I16" s="387">
        <v>0</v>
      </c>
      <c r="J16" s="384">
        <f>421778299+16</f>
        <v>421778315</v>
      </c>
      <c r="K16" s="393">
        <f t="shared" si="0"/>
        <v>-421778315</v>
      </c>
      <c r="M16" s="382"/>
      <c r="N16" s="373"/>
      <c r="O16" s="1"/>
    </row>
    <row r="17" spans="2:15" ht="21.95" customHeight="1">
      <c r="B17" s="439" t="s">
        <v>98</v>
      </c>
      <c r="C17" s="440"/>
      <c r="D17" s="401">
        <v>0</v>
      </c>
      <c r="E17" s="401">
        <v>0</v>
      </c>
      <c r="F17" s="402">
        <f>D17-E17</f>
        <v>0</v>
      </c>
      <c r="G17" s="453"/>
      <c r="H17" s="454"/>
      <c r="I17" s="384"/>
      <c r="J17" s="384"/>
      <c r="K17" s="405"/>
      <c r="M17" s="375"/>
      <c r="N17" s="373"/>
      <c r="O17" s="1"/>
    </row>
    <row r="18" spans="2:15" ht="21.95" customHeight="1">
      <c r="B18" s="439" t="s">
        <v>99</v>
      </c>
      <c r="C18" s="440"/>
      <c r="D18" s="401">
        <v>20001000</v>
      </c>
      <c r="E18" s="401">
        <v>223521</v>
      </c>
      <c r="F18" s="402">
        <f t="shared" ref="F18:F21" si="2">D18-E18</f>
        <v>19777479</v>
      </c>
      <c r="G18" s="446"/>
      <c r="H18" s="447"/>
      <c r="I18" s="384"/>
      <c r="J18" s="384"/>
      <c r="K18" s="405"/>
      <c r="M18" s="375"/>
      <c r="N18" s="373"/>
      <c r="O18" s="1"/>
    </row>
    <row r="19" spans="2:15" ht="21.95" customHeight="1">
      <c r="B19" s="448" t="s">
        <v>100</v>
      </c>
      <c r="C19" s="100" t="s">
        <v>24</v>
      </c>
      <c r="D19" s="400">
        <f>D20+D21</f>
        <v>643066947</v>
      </c>
      <c r="E19" s="400">
        <f>E20+E21</f>
        <v>643066947</v>
      </c>
      <c r="F19" s="400">
        <f>F20+F21</f>
        <v>0</v>
      </c>
      <c r="G19" s="406"/>
      <c r="H19" s="386"/>
      <c r="I19" s="384"/>
      <c r="J19" s="384"/>
      <c r="K19" s="407"/>
      <c r="M19" s="375"/>
      <c r="N19" s="373"/>
      <c r="O19" s="1"/>
    </row>
    <row r="20" spans="2:15" ht="21.95" customHeight="1">
      <c r="B20" s="448"/>
      <c r="C20" s="102" t="s">
        <v>100</v>
      </c>
      <c r="D20" s="401">
        <v>643066947</v>
      </c>
      <c r="E20" s="401">
        <v>643066947</v>
      </c>
      <c r="F20" s="402">
        <f t="shared" si="2"/>
        <v>0</v>
      </c>
      <c r="G20" s="406"/>
      <c r="H20" s="386"/>
      <c r="I20" s="384"/>
      <c r="J20" s="384"/>
      <c r="K20" s="407"/>
      <c r="M20" s="375"/>
      <c r="N20" s="365"/>
      <c r="O20" s="1"/>
    </row>
    <row r="21" spans="2:15" ht="21.95" customHeight="1" thickBot="1">
      <c r="B21" s="449"/>
      <c r="C21" s="103" t="s">
        <v>101</v>
      </c>
      <c r="D21" s="408">
        <v>0</v>
      </c>
      <c r="E21" s="408">
        <v>0</v>
      </c>
      <c r="F21" s="409">
        <f t="shared" si="2"/>
        <v>0</v>
      </c>
      <c r="G21" s="450"/>
      <c r="H21" s="451"/>
      <c r="I21" s="410"/>
      <c r="J21" s="410"/>
      <c r="K21" s="411"/>
      <c r="L21" s="21"/>
    </row>
    <row r="22" spans="2:15">
      <c r="D22" s="21"/>
      <c r="E22" s="21"/>
      <c r="F22" s="21"/>
      <c r="G22" s="21"/>
      <c r="H22" s="21"/>
      <c r="I22" s="21"/>
      <c r="J22" s="21"/>
      <c r="K22" s="21"/>
      <c r="L22" s="21"/>
    </row>
    <row r="23" spans="2:15">
      <c r="D23" s="104"/>
      <c r="M23" s="1"/>
      <c r="N23" s="1"/>
      <c r="O23" s="1"/>
    </row>
    <row r="24" spans="2:15">
      <c r="D24" s="104"/>
      <c r="M24" s="1"/>
      <c r="N24" s="1"/>
      <c r="O24" s="1"/>
    </row>
    <row r="25" spans="2:15">
      <c r="D25" s="104"/>
      <c r="M25" s="1"/>
      <c r="N25" s="1"/>
      <c r="O25" s="1"/>
    </row>
    <row r="26" spans="2:15">
      <c r="D26" s="104"/>
      <c r="M26" s="1"/>
      <c r="N26" s="1"/>
      <c r="O26" s="1"/>
    </row>
    <row r="27" spans="2:15">
      <c r="D27" s="104"/>
      <c r="M27" s="1"/>
      <c r="N27" s="1"/>
      <c r="O27" s="1"/>
    </row>
    <row r="28" spans="2:15">
      <c r="D28" s="104"/>
      <c r="M28" s="1"/>
      <c r="N28" s="1"/>
      <c r="O28" s="1"/>
    </row>
    <row r="29" spans="2:15">
      <c r="D29" s="104"/>
      <c r="M29" s="1"/>
      <c r="N29" s="1"/>
      <c r="O29" s="1"/>
    </row>
    <row r="30" spans="2:15">
      <c r="D30" s="104"/>
      <c r="M30" s="1"/>
      <c r="N30" s="1"/>
      <c r="O30" s="1"/>
    </row>
    <row r="31" spans="2:15">
      <c r="D31" s="104"/>
      <c r="M31" s="1"/>
      <c r="N31" s="1"/>
      <c r="O31" s="1"/>
    </row>
    <row r="32" spans="2:15">
      <c r="D32" s="104"/>
      <c r="M32" s="1"/>
      <c r="N32" s="1"/>
      <c r="O32" s="1"/>
    </row>
    <row r="33" spans="4:15">
      <c r="D33" s="104"/>
      <c r="M33" s="1"/>
      <c r="N33" s="1"/>
      <c r="O33" s="1"/>
    </row>
    <row r="34" spans="4:15">
      <c r="D34" s="104"/>
      <c r="M34" s="1"/>
      <c r="N34" s="1"/>
      <c r="O34" s="1"/>
    </row>
    <row r="35" spans="4:15">
      <c r="D35" s="104"/>
      <c r="M35" s="1"/>
      <c r="N35" s="1"/>
      <c r="O35" s="1"/>
    </row>
    <row r="36" spans="4:15">
      <c r="D36" s="104"/>
      <c r="M36" s="1"/>
      <c r="N36" s="1"/>
      <c r="O36" s="1"/>
    </row>
    <row r="37" spans="4:15">
      <c r="D37" s="104"/>
      <c r="M37" s="1"/>
      <c r="N37" s="1"/>
      <c r="O37" s="1"/>
    </row>
    <row r="38" spans="4:15">
      <c r="D38" s="104"/>
      <c r="M38" s="1"/>
      <c r="N38" s="1"/>
      <c r="O38" s="1"/>
    </row>
    <row r="39" spans="4:15">
      <c r="D39" s="104"/>
      <c r="M39" s="1"/>
      <c r="N39" s="1"/>
      <c r="O39" s="1"/>
    </row>
    <row r="40" spans="4:15">
      <c r="D40" s="104"/>
      <c r="M40" s="1"/>
      <c r="N40" s="1"/>
      <c r="O40" s="1"/>
    </row>
    <row r="41" spans="4:15">
      <c r="D41" s="104"/>
      <c r="M41" s="1"/>
      <c r="N41" s="1"/>
      <c r="O41" s="1"/>
    </row>
    <row r="42" spans="4:15">
      <c r="D42" s="104"/>
      <c r="M42" s="1"/>
      <c r="N42" s="1"/>
      <c r="O42" s="1"/>
    </row>
    <row r="43" spans="4:15">
      <c r="D43" s="104"/>
      <c r="M43" s="1"/>
      <c r="N43" s="1"/>
      <c r="O43" s="1"/>
    </row>
  </sheetData>
  <sheetProtection algorithmName="SHA-512" hashValue="a81WZbH5K5HTo3cIk3BrGs6vPbG57XVEWGWL2B8w/X6ESZb8pDdDf73+f4LjIAoJrfzC+ylJ2tBr7iQpaSl2TA==" saltValue="H0EgcsSWH9b5rVXZgObtzg==" spinCount="100000" sheet="1" objects="1" scenarios="1"/>
  <mergeCells count="24">
    <mergeCell ref="B18:C18"/>
    <mergeCell ref="G18:H18"/>
    <mergeCell ref="B19:B21"/>
    <mergeCell ref="G21:H21"/>
    <mergeCell ref="B14:B16"/>
    <mergeCell ref="G14:H14"/>
    <mergeCell ref="G15:H15"/>
    <mergeCell ref="G16:H16"/>
    <mergeCell ref="B17:C17"/>
    <mergeCell ref="G17:H17"/>
    <mergeCell ref="B7:C7"/>
    <mergeCell ref="G7:G10"/>
    <mergeCell ref="B8:C8"/>
    <mergeCell ref="B9:B13"/>
    <mergeCell ref="G11:H11"/>
    <mergeCell ref="G12:H12"/>
    <mergeCell ref="G13:H13"/>
    <mergeCell ref="B6:C6"/>
    <mergeCell ref="G6:H6"/>
    <mergeCell ref="B1:K1"/>
    <mergeCell ref="B3:F3"/>
    <mergeCell ref="G3:K3"/>
    <mergeCell ref="B4:C5"/>
    <mergeCell ref="G4:H5"/>
  </mergeCells>
  <phoneticPr fontId="9" type="noConversion"/>
  <pageMargins left="0.69972223043441772" right="0.69972223043441772" top="0.75" bottom="0.75" header="0.30000001192092896" footer="0.30000001192092896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zoomScale="115" zoomScaleNormal="115" workbookViewId="0">
      <pane xSplit="3" ySplit="5" topLeftCell="D6" activePane="bottomRight" state="frozen"/>
      <selection activeCell="I9" sqref="I9"/>
      <selection pane="topRight" activeCell="I9" sqref="I9"/>
      <selection pane="bottomLeft" activeCell="I9" sqref="I9"/>
      <selection pane="bottomRight" sqref="A1:I2"/>
    </sheetView>
  </sheetViews>
  <sheetFormatPr defaultColWidth="9" defaultRowHeight="16.5"/>
  <cols>
    <col min="1" max="2" width="15.625" style="90" customWidth="1"/>
    <col min="3" max="3" width="18.875" style="90" bestFit="1" customWidth="1"/>
    <col min="4" max="9" width="15.625" style="90" customWidth="1"/>
    <col min="10" max="10" width="9" style="15" customWidth="1"/>
    <col min="11" max="11" width="11.875" style="15" bestFit="1" customWidth="1"/>
    <col min="12" max="14" width="9" style="15"/>
    <col min="15" max="16" width="10.875" style="15" bestFit="1" customWidth="1"/>
    <col min="17" max="16384" width="9" style="15"/>
  </cols>
  <sheetData>
    <row r="1" spans="1:9">
      <c r="A1" s="459" t="s">
        <v>253</v>
      </c>
      <c r="B1" s="459"/>
      <c r="C1" s="459"/>
      <c r="D1" s="459"/>
      <c r="E1" s="459"/>
      <c r="F1" s="459"/>
      <c r="G1" s="459"/>
      <c r="H1" s="459"/>
      <c r="I1" s="459"/>
    </row>
    <row r="2" spans="1:9">
      <c r="A2" s="459"/>
      <c r="B2" s="459"/>
      <c r="C2" s="459"/>
      <c r="D2" s="459"/>
      <c r="E2" s="459"/>
      <c r="F2" s="459"/>
      <c r="G2" s="459"/>
      <c r="H2" s="459"/>
      <c r="I2" s="459"/>
    </row>
    <row r="3" spans="1:9" ht="17.25" thickBot="1">
      <c r="A3" s="151" t="s">
        <v>165</v>
      </c>
      <c r="B3" s="83"/>
      <c r="C3" s="83"/>
      <c r="D3" s="83"/>
      <c r="E3" s="83"/>
      <c r="F3" s="83"/>
      <c r="G3" s="83"/>
      <c r="H3" s="83"/>
      <c r="I3" s="84" t="s">
        <v>8</v>
      </c>
    </row>
    <row r="4" spans="1:9">
      <c r="A4" s="460" t="s">
        <v>37</v>
      </c>
      <c r="B4" s="461"/>
      <c r="C4" s="462"/>
      <c r="D4" s="463" t="s">
        <v>44</v>
      </c>
      <c r="E4" s="465" t="s">
        <v>5</v>
      </c>
      <c r="F4" s="465" t="s">
        <v>13</v>
      </c>
      <c r="G4" s="465" t="s">
        <v>64</v>
      </c>
      <c r="H4" s="465" t="s">
        <v>31</v>
      </c>
      <c r="I4" s="467" t="s">
        <v>32</v>
      </c>
    </row>
    <row r="5" spans="1:9" ht="17.25" thickBot="1">
      <c r="A5" s="85" t="s">
        <v>29</v>
      </c>
      <c r="B5" s="86" t="s">
        <v>22</v>
      </c>
      <c r="C5" s="92" t="s">
        <v>26</v>
      </c>
      <c r="D5" s="464"/>
      <c r="E5" s="466"/>
      <c r="F5" s="466"/>
      <c r="G5" s="466"/>
      <c r="H5" s="466"/>
      <c r="I5" s="468"/>
    </row>
    <row r="6" spans="1:9">
      <c r="A6" s="455" t="s">
        <v>12</v>
      </c>
      <c r="B6" s="475" t="s">
        <v>12</v>
      </c>
      <c r="C6" s="476" t="s">
        <v>93</v>
      </c>
      <c r="D6" s="288" t="s">
        <v>36</v>
      </c>
      <c r="E6" s="289">
        <v>0</v>
      </c>
      <c r="F6" s="291">
        <v>2300000000</v>
      </c>
      <c r="G6" s="289">
        <v>0</v>
      </c>
      <c r="H6" s="283">
        <v>0</v>
      </c>
      <c r="I6" s="285">
        <f t="shared" ref="I6:I11" si="0">SUM(E6:H6)</f>
        <v>2300000000</v>
      </c>
    </row>
    <row r="7" spans="1:9">
      <c r="A7" s="456"/>
      <c r="B7" s="475"/>
      <c r="C7" s="476"/>
      <c r="D7" s="288" t="s">
        <v>34</v>
      </c>
      <c r="E7" s="289">
        <v>0</v>
      </c>
      <c r="F7" s="292">
        <v>769326404</v>
      </c>
      <c r="G7" s="289">
        <v>0</v>
      </c>
      <c r="H7" s="283">
        <v>0</v>
      </c>
      <c r="I7" s="285">
        <f t="shared" si="0"/>
        <v>769326404</v>
      </c>
    </row>
    <row r="8" spans="1:9">
      <c r="A8" s="456"/>
      <c r="B8" s="475"/>
      <c r="C8" s="477"/>
      <c r="D8" s="288" t="s">
        <v>38</v>
      </c>
      <c r="E8" s="289">
        <f>E6-E7</f>
        <v>0</v>
      </c>
      <c r="F8" s="292">
        <f>F6-F7</f>
        <v>1530673596</v>
      </c>
      <c r="G8" s="289">
        <f>G6-G7</f>
        <v>0</v>
      </c>
      <c r="H8" s="283">
        <f>H6-H7</f>
        <v>0</v>
      </c>
      <c r="I8" s="285">
        <f t="shared" si="0"/>
        <v>1530673596</v>
      </c>
    </row>
    <row r="9" spans="1:9">
      <c r="A9" s="456"/>
      <c r="B9" s="469" t="s">
        <v>3</v>
      </c>
      <c r="C9" s="470"/>
      <c r="D9" s="290" t="s">
        <v>36</v>
      </c>
      <c r="E9" s="286">
        <f>SUM(E6)</f>
        <v>0</v>
      </c>
      <c r="F9" s="286">
        <f t="shared" ref="F9:H11" si="1">F6</f>
        <v>2300000000</v>
      </c>
      <c r="G9" s="286">
        <f t="shared" si="1"/>
        <v>0</v>
      </c>
      <c r="H9" s="286">
        <f t="shared" si="1"/>
        <v>0</v>
      </c>
      <c r="I9" s="287">
        <f t="shared" si="0"/>
        <v>2300000000</v>
      </c>
    </row>
    <row r="10" spans="1:9">
      <c r="A10" s="456"/>
      <c r="B10" s="471"/>
      <c r="C10" s="472"/>
      <c r="D10" s="290" t="s">
        <v>34</v>
      </c>
      <c r="E10" s="286">
        <f>SUM(E7)</f>
        <v>0</v>
      </c>
      <c r="F10" s="286">
        <f t="shared" si="1"/>
        <v>769326404</v>
      </c>
      <c r="G10" s="286">
        <f t="shared" si="1"/>
        <v>0</v>
      </c>
      <c r="H10" s="286">
        <f t="shared" si="1"/>
        <v>0</v>
      </c>
      <c r="I10" s="287">
        <f t="shared" si="0"/>
        <v>769326404</v>
      </c>
    </row>
    <row r="11" spans="1:9">
      <c r="A11" s="457"/>
      <c r="B11" s="473"/>
      <c r="C11" s="474"/>
      <c r="D11" s="290" t="s">
        <v>38</v>
      </c>
      <c r="E11" s="286">
        <f>SUM(E8)</f>
        <v>0</v>
      </c>
      <c r="F11" s="286">
        <f t="shared" si="1"/>
        <v>1530673596</v>
      </c>
      <c r="G11" s="286">
        <f t="shared" si="1"/>
        <v>0</v>
      </c>
      <c r="H11" s="286">
        <f t="shared" si="1"/>
        <v>0</v>
      </c>
      <c r="I11" s="287">
        <f t="shared" si="0"/>
        <v>1530673596</v>
      </c>
    </row>
    <row r="12" spans="1:9">
      <c r="A12" s="458" t="s">
        <v>12</v>
      </c>
      <c r="B12" s="475" t="s">
        <v>80</v>
      </c>
      <c r="C12" s="476" t="s">
        <v>80</v>
      </c>
      <c r="D12" s="288" t="s">
        <v>36</v>
      </c>
      <c r="E12" s="289">
        <v>0</v>
      </c>
      <c r="F12" s="283">
        <v>0</v>
      </c>
      <c r="G12" s="289">
        <v>0</v>
      </c>
      <c r="H12" s="283">
        <v>0</v>
      </c>
      <c r="I12" s="285">
        <f t="shared" ref="I12:I17" si="2">SUM(E12:H12)</f>
        <v>0</v>
      </c>
    </row>
    <row r="13" spans="1:9">
      <c r="A13" s="456"/>
      <c r="B13" s="475"/>
      <c r="C13" s="476"/>
      <c r="D13" s="288" t="s">
        <v>34</v>
      </c>
      <c r="E13" s="289">
        <v>0</v>
      </c>
      <c r="F13" s="283">
        <v>9387605</v>
      </c>
      <c r="G13" s="289">
        <v>0</v>
      </c>
      <c r="H13" s="283">
        <v>0</v>
      </c>
      <c r="I13" s="285">
        <f t="shared" si="2"/>
        <v>9387605</v>
      </c>
    </row>
    <row r="14" spans="1:9">
      <c r="A14" s="456"/>
      <c r="B14" s="475"/>
      <c r="C14" s="476"/>
      <c r="D14" s="288" t="s">
        <v>38</v>
      </c>
      <c r="E14" s="289">
        <v>0</v>
      </c>
      <c r="F14" s="283">
        <f>F12-F13</f>
        <v>-9387605</v>
      </c>
      <c r="G14" s="289">
        <v>0</v>
      </c>
      <c r="H14" s="283">
        <v>0</v>
      </c>
      <c r="I14" s="285">
        <f t="shared" si="2"/>
        <v>-9387605</v>
      </c>
    </row>
    <row r="15" spans="1:9">
      <c r="A15" s="456"/>
      <c r="B15" s="469" t="s">
        <v>3</v>
      </c>
      <c r="C15" s="470"/>
      <c r="D15" s="290" t="s">
        <v>36</v>
      </c>
      <c r="E15" s="286">
        <f t="shared" ref="E15:F17" si="3">SUM(E12)</f>
        <v>0</v>
      </c>
      <c r="F15" s="286">
        <f t="shared" si="3"/>
        <v>0</v>
      </c>
      <c r="G15" s="286">
        <v>0</v>
      </c>
      <c r="H15" s="286">
        <v>0</v>
      </c>
      <c r="I15" s="287">
        <f t="shared" si="2"/>
        <v>0</v>
      </c>
    </row>
    <row r="16" spans="1:9">
      <c r="A16" s="456"/>
      <c r="B16" s="471"/>
      <c r="C16" s="472"/>
      <c r="D16" s="290" t="s">
        <v>34</v>
      </c>
      <c r="E16" s="286">
        <f t="shared" si="3"/>
        <v>0</v>
      </c>
      <c r="F16" s="286">
        <f t="shared" si="3"/>
        <v>9387605</v>
      </c>
      <c r="G16" s="286">
        <v>0</v>
      </c>
      <c r="H16" s="286">
        <v>0</v>
      </c>
      <c r="I16" s="287">
        <f t="shared" si="2"/>
        <v>9387605</v>
      </c>
    </row>
    <row r="17" spans="1:9">
      <c r="A17" s="457"/>
      <c r="B17" s="473"/>
      <c r="C17" s="474"/>
      <c r="D17" s="290" t="s">
        <v>38</v>
      </c>
      <c r="E17" s="286">
        <f t="shared" si="3"/>
        <v>0</v>
      </c>
      <c r="F17" s="286">
        <f t="shared" si="3"/>
        <v>-9387605</v>
      </c>
      <c r="G17" s="286">
        <v>0</v>
      </c>
      <c r="H17" s="286">
        <v>0</v>
      </c>
      <c r="I17" s="287">
        <f t="shared" si="2"/>
        <v>-9387605</v>
      </c>
    </row>
    <row r="18" spans="1:9">
      <c r="A18" s="482" t="s">
        <v>55</v>
      </c>
      <c r="B18" s="480" t="s">
        <v>63</v>
      </c>
      <c r="C18" s="479" t="s">
        <v>62</v>
      </c>
      <c r="D18" s="288" t="s">
        <v>36</v>
      </c>
      <c r="E18" s="284">
        <v>871026000</v>
      </c>
      <c r="F18" s="283">
        <v>0</v>
      </c>
      <c r="G18" s="283">
        <v>0</v>
      </c>
      <c r="H18" s="283">
        <v>0</v>
      </c>
      <c r="I18" s="285">
        <f>SUM(E18:H18)</f>
        <v>871026000</v>
      </c>
    </row>
    <row r="19" spans="1:9">
      <c r="A19" s="483"/>
      <c r="B19" s="475"/>
      <c r="C19" s="476"/>
      <c r="D19" s="288" t="s">
        <v>34</v>
      </c>
      <c r="E19" s="284">
        <v>771369414</v>
      </c>
      <c r="F19" s="283">
        <v>0</v>
      </c>
      <c r="G19" s="283">
        <v>0</v>
      </c>
      <c r="H19" s="283">
        <v>0</v>
      </c>
      <c r="I19" s="285">
        <f>SUM(E19:H19)</f>
        <v>771369414</v>
      </c>
    </row>
    <row r="20" spans="1:9">
      <c r="A20" s="483"/>
      <c r="B20" s="475"/>
      <c r="C20" s="477"/>
      <c r="D20" s="288" t="s">
        <v>38</v>
      </c>
      <c r="E20" s="284">
        <f>E18-E19</f>
        <v>99656586</v>
      </c>
      <c r="F20" s="283">
        <f>F18-F19</f>
        <v>0</v>
      </c>
      <c r="G20" s="283">
        <f>G18-G19</f>
        <v>0</v>
      </c>
      <c r="H20" s="283">
        <f>H18-H19</f>
        <v>0</v>
      </c>
      <c r="I20" s="285">
        <f>SUM(E20:H20)</f>
        <v>99656586</v>
      </c>
    </row>
    <row r="21" spans="1:9">
      <c r="A21" s="483"/>
      <c r="B21" s="475"/>
      <c r="C21" s="493" t="s">
        <v>79</v>
      </c>
      <c r="D21" s="288" t="s">
        <v>36</v>
      </c>
      <c r="E21" s="292">
        <v>1214203760</v>
      </c>
      <c r="F21" s="283">
        <v>0</v>
      </c>
      <c r="G21" s="283">
        <v>0</v>
      </c>
      <c r="H21" s="283">
        <v>0</v>
      </c>
      <c r="I21" s="285">
        <f t="shared" ref="I21:I26" si="4">SUM(E21:H21)</f>
        <v>1214203760</v>
      </c>
    </row>
    <row r="22" spans="1:9">
      <c r="A22" s="483"/>
      <c r="B22" s="475"/>
      <c r="C22" s="493"/>
      <c r="D22" s="288" t="s">
        <v>34</v>
      </c>
      <c r="E22" s="292">
        <v>1097894594</v>
      </c>
      <c r="F22" s="283">
        <v>0</v>
      </c>
      <c r="G22" s="283">
        <v>0</v>
      </c>
      <c r="H22" s="283">
        <v>0</v>
      </c>
      <c r="I22" s="285">
        <f t="shared" si="4"/>
        <v>1097894594</v>
      </c>
    </row>
    <row r="23" spans="1:9">
      <c r="A23" s="483"/>
      <c r="B23" s="475"/>
      <c r="C23" s="493"/>
      <c r="D23" s="288" t="s">
        <v>38</v>
      </c>
      <c r="E23" s="292">
        <f>E21-E22</f>
        <v>116309166</v>
      </c>
      <c r="F23" s="283">
        <f>F21-F22</f>
        <v>0</v>
      </c>
      <c r="G23" s="283">
        <f>G21-G22</f>
        <v>0</v>
      </c>
      <c r="H23" s="283">
        <f>H21-H22</f>
        <v>0</v>
      </c>
      <c r="I23" s="285">
        <f t="shared" si="4"/>
        <v>116309166</v>
      </c>
    </row>
    <row r="24" spans="1:9">
      <c r="A24" s="483"/>
      <c r="B24" s="475"/>
      <c r="C24" s="479" t="s">
        <v>127</v>
      </c>
      <c r="D24" s="288" t="s">
        <v>36</v>
      </c>
      <c r="E24" s="292">
        <v>1116910860</v>
      </c>
      <c r="F24" s="283">
        <v>0</v>
      </c>
      <c r="G24" s="283">
        <v>0</v>
      </c>
      <c r="H24" s="283">
        <v>0</v>
      </c>
      <c r="I24" s="285">
        <f t="shared" si="4"/>
        <v>1116910860</v>
      </c>
    </row>
    <row r="25" spans="1:9">
      <c r="A25" s="483"/>
      <c r="B25" s="475"/>
      <c r="C25" s="476"/>
      <c r="D25" s="288" t="s">
        <v>34</v>
      </c>
      <c r="E25" s="292">
        <v>1000621614</v>
      </c>
      <c r="F25" s="283">
        <v>0</v>
      </c>
      <c r="G25" s="283">
        <v>0</v>
      </c>
      <c r="H25" s="283">
        <v>0</v>
      </c>
      <c r="I25" s="285">
        <f t="shared" si="4"/>
        <v>1000621614</v>
      </c>
    </row>
    <row r="26" spans="1:9">
      <c r="A26" s="483"/>
      <c r="B26" s="475"/>
      <c r="C26" s="477"/>
      <c r="D26" s="288" t="s">
        <v>38</v>
      </c>
      <c r="E26" s="292">
        <f>E24-E25</f>
        <v>116289246</v>
      </c>
      <c r="F26" s="283">
        <f>F24-F25</f>
        <v>0</v>
      </c>
      <c r="G26" s="283">
        <f>G24-G25</f>
        <v>0</v>
      </c>
      <c r="H26" s="283">
        <f>H24-H25</f>
        <v>0</v>
      </c>
      <c r="I26" s="285">
        <f t="shared" si="4"/>
        <v>116289246</v>
      </c>
    </row>
    <row r="27" spans="1:9">
      <c r="A27" s="483"/>
      <c r="B27" s="475"/>
      <c r="C27" s="493" t="s">
        <v>65</v>
      </c>
      <c r="D27" s="288" t="s">
        <v>36</v>
      </c>
      <c r="E27" s="283">
        <v>0</v>
      </c>
      <c r="F27" s="283">
        <v>0</v>
      </c>
      <c r="G27" s="283">
        <v>0</v>
      </c>
      <c r="H27" s="283">
        <v>0</v>
      </c>
      <c r="I27" s="285">
        <f t="shared" ref="I27:I41" si="5">SUM(E27:H27)</f>
        <v>0</v>
      </c>
    </row>
    <row r="28" spans="1:9">
      <c r="A28" s="483"/>
      <c r="B28" s="475"/>
      <c r="C28" s="493"/>
      <c r="D28" s="288" t="s">
        <v>34</v>
      </c>
      <c r="E28" s="283">
        <v>0</v>
      </c>
      <c r="F28" s="283">
        <v>0</v>
      </c>
      <c r="G28" s="283">
        <v>0</v>
      </c>
      <c r="H28" s="283">
        <v>0</v>
      </c>
      <c r="I28" s="285">
        <f t="shared" si="5"/>
        <v>0</v>
      </c>
    </row>
    <row r="29" spans="1:9">
      <c r="A29" s="483"/>
      <c r="B29" s="481"/>
      <c r="C29" s="493"/>
      <c r="D29" s="288" t="s">
        <v>38</v>
      </c>
      <c r="E29" s="292">
        <f>E27-E28</f>
        <v>0</v>
      </c>
      <c r="F29" s="283">
        <f>F27-F28</f>
        <v>0</v>
      </c>
      <c r="G29" s="283">
        <f>G27-G28</f>
        <v>0</v>
      </c>
      <c r="H29" s="283">
        <f>H27-H28</f>
        <v>0</v>
      </c>
      <c r="I29" s="285">
        <f t="shared" si="5"/>
        <v>0</v>
      </c>
    </row>
    <row r="30" spans="1:9">
      <c r="A30" s="483"/>
      <c r="B30" s="469" t="s">
        <v>3</v>
      </c>
      <c r="C30" s="470"/>
      <c r="D30" s="290" t="s">
        <v>36</v>
      </c>
      <c r="E30" s="286">
        <f t="shared" ref="E30:H32" si="6">E18+E21+E24+E27</f>
        <v>3202140620</v>
      </c>
      <c r="F30" s="286">
        <f t="shared" si="6"/>
        <v>0</v>
      </c>
      <c r="G30" s="286">
        <f t="shared" si="6"/>
        <v>0</v>
      </c>
      <c r="H30" s="286">
        <f t="shared" si="6"/>
        <v>0</v>
      </c>
      <c r="I30" s="287">
        <f t="shared" si="5"/>
        <v>3202140620</v>
      </c>
    </row>
    <row r="31" spans="1:9">
      <c r="A31" s="483"/>
      <c r="B31" s="471"/>
      <c r="C31" s="472"/>
      <c r="D31" s="290" t="s">
        <v>34</v>
      </c>
      <c r="E31" s="286">
        <f t="shared" si="6"/>
        <v>2869885622</v>
      </c>
      <c r="F31" s="286">
        <f t="shared" si="6"/>
        <v>0</v>
      </c>
      <c r="G31" s="286">
        <f t="shared" si="6"/>
        <v>0</v>
      </c>
      <c r="H31" s="286">
        <f t="shared" si="6"/>
        <v>0</v>
      </c>
      <c r="I31" s="287">
        <f t="shared" si="5"/>
        <v>2869885622</v>
      </c>
    </row>
    <row r="32" spans="1:9">
      <c r="A32" s="484"/>
      <c r="B32" s="471"/>
      <c r="C32" s="472"/>
      <c r="D32" s="290" t="s">
        <v>38</v>
      </c>
      <c r="E32" s="286">
        <f t="shared" si="6"/>
        <v>332254998</v>
      </c>
      <c r="F32" s="286">
        <f t="shared" si="6"/>
        <v>0</v>
      </c>
      <c r="G32" s="286">
        <f t="shared" si="6"/>
        <v>0</v>
      </c>
      <c r="H32" s="286">
        <f t="shared" si="6"/>
        <v>0</v>
      </c>
      <c r="I32" s="287">
        <f t="shared" si="5"/>
        <v>332254998</v>
      </c>
    </row>
    <row r="33" spans="1:15">
      <c r="A33" s="485" t="s">
        <v>54</v>
      </c>
      <c r="B33" s="494" t="s">
        <v>54</v>
      </c>
      <c r="C33" s="478" t="s">
        <v>0</v>
      </c>
      <c r="D33" s="91" t="s">
        <v>36</v>
      </c>
      <c r="E33" s="283">
        <v>0</v>
      </c>
      <c r="F33" s="283">
        <v>0</v>
      </c>
      <c r="G33" s="283">
        <v>0</v>
      </c>
      <c r="H33" s="284">
        <v>0</v>
      </c>
      <c r="I33" s="285">
        <f t="shared" si="5"/>
        <v>0</v>
      </c>
    </row>
    <row r="34" spans="1:15">
      <c r="A34" s="486"/>
      <c r="B34" s="495"/>
      <c r="C34" s="478"/>
      <c r="D34" s="91" t="s">
        <v>34</v>
      </c>
      <c r="E34" s="283">
        <v>0</v>
      </c>
      <c r="F34" s="283">
        <v>0</v>
      </c>
      <c r="G34" s="283">
        <v>0</v>
      </c>
      <c r="H34" s="284">
        <v>0</v>
      </c>
      <c r="I34" s="285">
        <f t="shared" si="5"/>
        <v>0</v>
      </c>
    </row>
    <row r="35" spans="1:15">
      <c r="A35" s="486"/>
      <c r="B35" s="495"/>
      <c r="C35" s="478"/>
      <c r="D35" s="91" t="s">
        <v>38</v>
      </c>
      <c r="E35" s="283">
        <f>E33-E34</f>
        <v>0</v>
      </c>
      <c r="F35" s="283">
        <f>F33-F34</f>
        <v>0</v>
      </c>
      <c r="G35" s="283">
        <f>G33-G34</f>
        <v>0</v>
      </c>
      <c r="H35" s="284">
        <f>H33-H34</f>
        <v>0</v>
      </c>
      <c r="I35" s="285">
        <f t="shared" si="5"/>
        <v>0</v>
      </c>
    </row>
    <row r="36" spans="1:15">
      <c r="A36" s="486"/>
      <c r="B36" s="495"/>
      <c r="C36" s="490" t="s">
        <v>1</v>
      </c>
      <c r="D36" s="91" t="s">
        <v>36</v>
      </c>
      <c r="E36" s="283">
        <v>0</v>
      </c>
      <c r="F36" s="283">
        <v>0</v>
      </c>
      <c r="G36" s="283">
        <v>0</v>
      </c>
      <c r="H36" s="284">
        <v>0</v>
      </c>
      <c r="I36" s="285">
        <f t="shared" si="5"/>
        <v>0</v>
      </c>
    </row>
    <row r="37" spans="1:15">
      <c r="A37" s="486"/>
      <c r="B37" s="495"/>
      <c r="C37" s="491"/>
      <c r="D37" s="91" t="s">
        <v>34</v>
      </c>
      <c r="E37" s="283">
        <v>0</v>
      </c>
      <c r="F37" s="283">
        <v>0</v>
      </c>
      <c r="G37" s="283">
        <v>0</v>
      </c>
      <c r="H37" s="284">
        <v>0</v>
      </c>
      <c r="I37" s="285">
        <f t="shared" si="5"/>
        <v>0</v>
      </c>
    </row>
    <row r="38" spans="1:15">
      <c r="A38" s="486"/>
      <c r="B38" s="496"/>
      <c r="C38" s="492"/>
      <c r="D38" s="91" t="s">
        <v>38</v>
      </c>
      <c r="E38" s="283">
        <f>E36-E37</f>
        <v>0</v>
      </c>
      <c r="F38" s="283">
        <f>F36-F37</f>
        <v>0</v>
      </c>
      <c r="G38" s="283">
        <f>G36-G37</f>
        <v>0</v>
      </c>
      <c r="H38" s="284">
        <f>H36-H37</f>
        <v>0</v>
      </c>
      <c r="I38" s="285">
        <f t="shared" si="5"/>
        <v>0</v>
      </c>
    </row>
    <row r="39" spans="1:15">
      <c r="A39" s="486"/>
      <c r="B39" s="488" t="s">
        <v>3</v>
      </c>
      <c r="C39" s="489"/>
      <c r="D39" s="93" t="s">
        <v>36</v>
      </c>
      <c r="E39" s="286">
        <f t="shared" ref="E39:H41" si="7">E33+E36</f>
        <v>0</v>
      </c>
      <c r="F39" s="286">
        <f t="shared" si="7"/>
        <v>0</v>
      </c>
      <c r="G39" s="286">
        <f t="shared" si="7"/>
        <v>0</v>
      </c>
      <c r="H39" s="286">
        <f t="shared" si="7"/>
        <v>0</v>
      </c>
      <c r="I39" s="287">
        <f t="shared" si="5"/>
        <v>0</v>
      </c>
      <c r="J39" s="17"/>
      <c r="K39" s="17"/>
      <c r="L39" s="17"/>
      <c r="M39" s="17"/>
      <c r="N39" s="17"/>
      <c r="O39" s="17"/>
    </row>
    <row r="40" spans="1:15">
      <c r="A40" s="486"/>
      <c r="B40" s="488"/>
      <c r="C40" s="489"/>
      <c r="D40" s="93" t="s">
        <v>34</v>
      </c>
      <c r="E40" s="286">
        <f t="shared" si="7"/>
        <v>0</v>
      </c>
      <c r="F40" s="286">
        <f t="shared" si="7"/>
        <v>0</v>
      </c>
      <c r="G40" s="286">
        <f t="shared" si="7"/>
        <v>0</v>
      </c>
      <c r="H40" s="286">
        <f t="shared" si="7"/>
        <v>0</v>
      </c>
      <c r="I40" s="287">
        <f t="shared" si="5"/>
        <v>0</v>
      </c>
    </row>
    <row r="41" spans="1:15">
      <c r="A41" s="487"/>
      <c r="B41" s="488"/>
      <c r="C41" s="489"/>
      <c r="D41" s="93" t="s">
        <v>38</v>
      </c>
      <c r="E41" s="286">
        <f t="shared" si="7"/>
        <v>0</v>
      </c>
      <c r="F41" s="286">
        <f t="shared" si="7"/>
        <v>0</v>
      </c>
      <c r="G41" s="286">
        <f t="shared" si="7"/>
        <v>0</v>
      </c>
      <c r="H41" s="286">
        <f t="shared" si="7"/>
        <v>0</v>
      </c>
      <c r="I41" s="287">
        <f t="shared" si="5"/>
        <v>0</v>
      </c>
    </row>
    <row r="42" spans="1:15">
      <c r="A42" s="510" t="s">
        <v>25</v>
      </c>
      <c r="B42" s="480" t="s">
        <v>25</v>
      </c>
      <c r="C42" s="479" t="s">
        <v>75</v>
      </c>
      <c r="D42" s="288" t="s">
        <v>36</v>
      </c>
      <c r="E42" s="284">
        <v>0</v>
      </c>
      <c r="F42" s="284">
        <v>20001000</v>
      </c>
      <c r="G42" s="283">
        <v>0</v>
      </c>
      <c r="H42" s="284">
        <v>0</v>
      </c>
      <c r="I42" s="285">
        <f t="shared" ref="I42:I44" si="8">SUM(E42:H42)</f>
        <v>20001000</v>
      </c>
    </row>
    <row r="43" spans="1:15">
      <c r="A43" s="511"/>
      <c r="B43" s="475"/>
      <c r="C43" s="476"/>
      <c r="D43" s="288" t="s">
        <v>34</v>
      </c>
      <c r="E43" s="284">
        <v>0</v>
      </c>
      <c r="F43" s="284">
        <v>223521</v>
      </c>
      <c r="G43" s="283">
        <v>0</v>
      </c>
      <c r="H43" s="284">
        <v>0</v>
      </c>
      <c r="I43" s="285">
        <f>SUM(E43:H43)</f>
        <v>223521</v>
      </c>
    </row>
    <row r="44" spans="1:15">
      <c r="A44" s="511"/>
      <c r="B44" s="475"/>
      <c r="C44" s="477"/>
      <c r="D44" s="288" t="s">
        <v>38</v>
      </c>
      <c r="E44" s="284">
        <f>E42-E43</f>
        <v>0</v>
      </c>
      <c r="F44" s="284">
        <f>F42-F43</f>
        <v>19777479</v>
      </c>
      <c r="G44" s="283">
        <f>G42-G43</f>
        <v>0</v>
      </c>
      <c r="H44" s="284">
        <f>H42-H43</f>
        <v>0</v>
      </c>
      <c r="I44" s="285">
        <f t="shared" si="8"/>
        <v>19777479</v>
      </c>
    </row>
    <row r="45" spans="1:15">
      <c r="A45" s="511"/>
      <c r="B45" s="469" t="s">
        <v>3</v>
      </c>
      <c r="C45" s="470"/>
      <c r="D45" s="290" t="s">
        <v>36</v>
      </c>
      <c r="E45" s="286">
        <f t="shared" ref="E45:F47" si="9">E42</f>
        <v>0</v>
      </c>
      <c r="F45" s="286">
        <f t="shared" si="9"/>
        <v>20001000</v>
      </c>
      <c r="G45" s="286">
        <f t="shared" ref="G45:I45" si="10">G42</f>
        <v>0</v>
      </c>
      <c r="H45" s="286">
        <f t="shared" si="10"/>
        <v>0</v>
      </c>
      <c r="I45" s="287">
        <f t="shared" si="10"/>
        <v>20001000</v>
      </c>
      <c r="K45" s="19"/>
    </row>
    <row r="46" spans="1:15">
      <c r="A46" s="511"/>
      <c r="B46" s="471"/>
      <c r="C46" s="472"/>
      <c r="D46" s="290" t="s">
        <v>34</v>
      </c>
      <c r="E46" s="286">
        <f t="shared" si="9"/>
        <v>0</v>
      </c>
      <c r="F46" s="286">
        <f t="shared" si="9"/>
        <v>223521</v>
      </c>
      <c r="G46" s="286">
        <f t="shared" ref="G46:I47" si="11">G43</f>
        <v>0</v>
      </c>
      <c r="H46" s="286">
        <f t="shared" si="11"/>
        <v>0</v>
      </c>
      <c r="I46" s="287">
        <f t="shared" si="11"/>
        <v>223521</v>
      </c>
    </row>
    <row r="47" spans="1:15" ht="17.25" thickBot="1">
      <c r="A47" s="512"/>
      <c r="B47" s="507"/>
      <c r="C47" s="508"/>
      <c r="D47" s="356" t="s">
        <v>38</v>
      </c>
      <c r="E47" s="357">
        <f t="shared" si="9"/>
        <v>0</v>
      </c>
      <c r="F47" s="357">
        <f t="shared" si="9"/>
        <v>19777479</v>
      </c>
      <c r="G47" s="357">
        <f t="shared" si="11"/>
        <v>0</v>
      </c>
      <c r="H47" s="357">
        <f t="shared" si="11"/>
        <v>0</v>
      </c>
      <c r="I47" s="287">
        <f t="shared" si="11"/>
        <v>19777479</v>
      </c>
    </row>
    <row r="48" spans="1:15">
      <c r="A48" s="513" t="s">
        <v>28</v>
      </c>
      <c r="B48" s="514" t="s">
        <v>28</v>
      </c>
      <c r="C48" s="509" t="s">
        <v>60</v>
      </c>
      <c r="D48" s="346" t="s">
        <v>36</v>
      </c>
      <c r="E48" s="283">
        <v>474680326</v>
      </c>
      <c r="F48" s="284">
        <v>168386621</v>
      </c>
      <c r="G48" s="347">
        <v>0</v>
      </c>
      <c r="H48" s="347">
        <v>0</v>
      </c>
      <c r="I48" s="348">
        <f>SUM(E48:H48)</f>
        <v>643066947</v>
      </c>
    </row>
    <row r="49" spans="1:9">
      <c r="A49" s="511"/>
      <c r="B49" s="475"/>
      <c r="C49" s="476"/>
      <c r="D49" s="288" t="s">
        <v>34</v>
      </c>
      <c r="E49" s="283">
        <v>474680326</v>
      </c>
      <c r="F49" s="284">
        <v>168386621</v>
      </c>
      <c r="G49" s="283">
        <v>0</v>
      </c>
      <c r="H49" s="283">
        <v>0</v>
      </c>
      <c r="I49" s="285">
        <f t="shared" ref="I49:I55" si="12">SUM(E49:H49)</f>
        <v>643066947</v>
      </c>
    </row>
    <row r="50" spans="1:9">
      <c r="A50" s="511"/>
      <c r="B50" s="475"/>
      <c r="C50" s="477"/>
      <c r="D50" s="288" t="s">
        <v>38</v>
      </c>
      <c r="E50" s="283">
        <f>E48-E49</f>
        <v>0</v>
      </c>
      <c r="F50" s="284">
        <f>F48-F49</f>
        <v>0</v>
      </c>
      <c r="G50" s="283">
        <v>0</v>
      </c>
      <c r="H50" s="283">
        <v>0</v>
      </c>
      <c r="I50" s="285">
        <f t="shared" si="12"/>
        <v>0</v>
      </c>
    </row>
    <row r="51" spans="1:9">
      <c r="A51" s="511"/>
      <c r="B51" s="475"/>
      <c r="C51" s="479" t="s">
        <v>21</v>
      </c>
      <c r="D51" s="288" t="s">
        <v>36</v>
      </c>
      <c r="E51" s="283">
        <v>0</v>
      </c>
      <c r="F51" s="283">
        <v>0</v>
      </c>
      <c r="G51" s="283">
        <v>0</v>
      </c>
      <c r="H51" s="284">
        <v>0</v>
      </c>
      <c r="I51" s="285">
        <f>SUM(E51:H51)</f>
        <v>0</v>
      </c>
    </row>
    <row r="52" spans="1:9">
      <c r="A52" s="511"/>
      <c r="B52" s="475"/>
      <c r="C52" s="476"/>
      <c r="D52" s="288" t="s">
        <v>34</v>
      </c>
      <c r="E52" s="283">
        <v>0</v>
      </c>
      <c r="F52" s="283">
        <v>0</v>
      </c>
      <c r="G52" s="283">
        <v>0</v>
      </c>
      <c r="H52" s="284">
        <v>0</v>
      </c>
      <c r="I52" s="285">
        <f>SUM(E52:H52)</f>
        <v>0</v>
      </c>
    </row>
    <row r="53" spans="1:9">
      <c r="A53" s="511"/>
      <c r="B53" s="481"/>
      <c r="C53" s="497"/>
      <c r="D53" s="288" t="s">
        <v>38</v>
      </c>
      <c r="E53" s="283">
        <f>E51-E52</f>
        <v>0</v>
      </c>
      <c r="F53" s="283">
        <f>F51-F52</f>
        <v>0</v>
      </c>
      <c r="G53" s="283">
        <f>G51-G52</f>
        <v>0</v>
      </c>
      <c r="H53" s="284">
        <f>H51-H52</f>
        <v>0</v>
      </c>
      <c r="I53" s="285">
        <f>SUM(E53:H53)</f>
        <v>0</v>
      </c>
    </row>
    <row r="54" spans="1:9">
      <c r="A54" s="511"/>
      <c r="B54" s="469" t="s">
        <v>3</v>
      </c>
      <c r="C54" s="470"/>
      <c r="D54" s="290" t="s">
        <v>36</v>
      </c>
      <c r="E54" s="286">
        <f t="shared" ref="E54:F56" si="13">E48+E51</f>
        <v>474680326</v>
      </c>
      <c r="F54" s="286">
        <f t="shared" si="13"/>
        <v>168386621</v>
      </c>
      <c r="G54" s="286">
        <f t="shared" ref="G54" si="14">G48+G51</f>
        <v>0</v>
      </c>
      <c r="H54" s="286">
        <f>H48+H51</f>
        <v>0</v>
      </c>
      <c r="I54" s="287">
        <f t="shared" si="12"/>
        <v>643066947</v>
      </c>
    </row>
    <row r="55" spans="1:9">
      <c r="A55" s="511"/>
      <c r="B55" s="471"/>
      <c r="C55" s="472"/>
      <c r="D55" s="290" t="s">
        <v>34</v>
      </c>
      <c r="E55" s="286">
        <f t="shared" si="13"/>
        <v>474680326</v>
      </c>
      <c r="F55" s="286">
        <f t="shared" si="13"/>
        <v>168386621</v>
      </c>
      <c r="G55" s="286">
        <f t="shared" ref="G55:G56" si="15">G49+G52</f>
        <v>0</v>
      </c>
      <c r="H55" s="286">
        <f>H49+H52</f>
        <v>0</v>
      </c>
      <c r="I55" s="287">
        <f t="shared" si="12"/>
        <v>643066947</v>
      </c>
    </row>
    <row r="56" spans="1:9" ht="17.25" thickBot="1">
      <c r="A56" s="512"/>
      <c r="B56" s="473"/>
      <c r="C56" s="474"/>
      <c r="D56" s="349" t="s">
        <v>38</v>
      </c>
      <c r="E56" s="350">
        <f t="shared" si="13"/>
        <v>0</v>
      </c>
      <c r="F56" s="350">
        <f t="shared" si="13"/>
        <v>0</v>
      </c>
      <c r="G56" s="350">
        <f t="shared" si="15"/>
        <v>0</v>
      </c>
      <c r="H56" s="350">
        <f>H50+H53</f>
        <v>0</v>
      </c>
      <c r="I56" s="351">
        <f>SUM(E56:H56)</f>
        <v>0</v>
      </c>
    </row>
    <row r="57" spans="1:9">
      <c r="A57" s="498" t="s">
        <v>53</v>
      </c>
      <c r="B57" s="499"/>
      <c r="C57" s="500"/>
      <c r="D57" s="358" t="s">
        <v>36</v>
      </c>
      <c r="E57" s="314">
        <f>E9+E54+E45+E39+E30+E15</f>
        <v>3676820946</v>
      </c>
      <c r="F57" s="314">
        <f t="shared" ref="F57:H58" si="16">F9+F54+F45+F39+F30+F15</f>
        <v>2488387621</v>
      </c>
      <c r="G57" s="314">
        <f t="shared" si="16"/>
        <v>0</v>
      </c>
      <c r="H57" s="314">
        <f t="shared" si="16"/>
        <v>0</v>
      </c>
      <c r="I57" s="315">
        <f>I9+I54+I45+I39+I30+I15</f>
        <v>6165208567</v>
      </c>
    </row>
    <row r="58" spans="1:9">
      <c r="A58" s="501"/>
      <c r="B58" s="502"/>
      <c r="C58" s="503"/>
      <c r="D58" s="359" t="s">
        <v>34</v>
      </c>
      <c r="E58" s="317">
        <f>E10+E55+E46+E40+E31+E16</f>
        <v>3344565948</v>
      </c>
      <c r="F58" s="317">
        <f t="shared" si="16"/>
        <v>947324151</v>
      </c>
      <c r="G58" s="317">
        <f t="shared" si="16"/>
        <v>0</v>
      </c>
      <c r="H58" s="317">
        <f t="shared" si="16"/>
        <v>0</v>
      </c>
      <c r="I58" s="318">
        <f>I10+I55+I46+I40+I31+I16</f>
        <v>4291890099</v>
      </c>
    </row>
    <row r="59" spans="1:9" ht="17.25" thickBot="1">
      <c r="A59" s="504"/>
      <c r="B59" s="505"/>
      <c r="C59" s="506"/>
      <c r="D59" s="360" t="s">
        <v>38</v>
      </c>
      <c r="E59" s="320">
        <f>E11+E17+E32+E41+E47+E56</f>
        <v>332254998</v>
      </c>
      <c r="F59" s="320">
        <f>F11+F17+F32+F41+F47+F56</f>
        <v>1541063470</v>
      </c>
      <c r="G59" s="320">
        <f>G11+G17+G32+G41+G47+G56</f>
        <v>0</v>
      </c>
      <c r="H59" s="320">
        <f>H11+H17+H32+H41+H47+H56</f>
        <v>0</v>
      </c>
      <c r="I59" s="321">
        <f>I57-I58</f>
        <v>1873318468</v>
      </c>
    </row>
  </sheetData>
  <sheetProtection algorithmName="SHA-512" hashValue="Lb5V1WV75FGY840WtqHbD9c4F8vrDEMwgaMcX+oOcZw5aGCUqEw7FxTDD1txTmJoNnKhg6aGdEGQTnNstUJDkQ==" saltValue="3hanM6d7yE4XxOJhh0MkpA==" spinCount="100000" sheet="1" objects="1" scenarios="1"/>
  <mergeCells count="38">
    <mergeCell ref="C51:C53"/>
    <mergeCell ref="B54:C56"/>
    <mergeCell ref="A57:C59"/>
    <mergeCell ref="B42:B44"/>
    <mergeCell ref="C42:C44"/>
    <mergeCell ref="B45:C47"/>
    <mergeCell ref="C48:C50"/>
    <mergeCell ref="A42:A47"/>
    <mergeCell ref="A48:A56"/>
    <mergeCell ref="B48:B53"/>
    <mergeCell ref="C33:C35"/>
    <mergeCell ref="C24:C26"/>
    <mergeCell ref="B18:B29"/>
    <mergeCell ref="A18:A32"/>
    <mergeCell ref="A33:A41"/>
    <mergeCell ref="B39:C41"/>
    <mergeCell ref="C36:C38"/>
    <mergeCell ref="C18:C20"/>
    <mergeCell ref="C21:C23"/>
    <mergeCell ref="C27:C29"/>
    <mergeCell ref="B30:C32"/>
    <mergeCell ref="B33:B38"/>
    <mergeCell ref="A6:A11"/>
    <mergeCell ref="A12:A17"/>
    <mergeCell ref="A1:I2"/>
    <mergeCell ref="A4:C4"/>
    <mergeCell ref="D4:D5"/>
    <mergeCell ref="E4:E5"/>
    <mergeCell ref="F4:F5"/>
    <mergeCell ref="G4:G5"/>
    <mergeCell ref="H4:H5"/>
    <mergeCell ref="I4:I5"/>
    <mergeCell ref="B15:C17"/>
    <mergeCell ref="B6:B8"/>
    <mergeCell ref="C6:C8"/>
    <mergeCell ref="B9:C11"/>
    <mergeCell ref="B12:B14"/>
    <mergeCell ref="C12:C14"/>
  </mergeCells>
  <phoneticPr fontId="9" type="noConversion"/>
  <pageMargins left="0.7086111307144165" right="0.7086111307144165" top="0.74750000238418579" bottom="0.74750000238418579" header="0.31486111879348755" footer="0.31486111879348755"/>
  <pageSetup paperSize="9" scale="4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3"/>
  <sheetViews>
    <sheetView zoomScale="115" zoomScaleNormal="115" workbookViewId="0">
      <pane xSplit="3" ySplit="5" topLeftCell="D6" activePane="bottomRight" state="frozen"/>
      <selection activeCell="I9" sqref="I9"/>
      <selection pane="topRight" activeCell="I9" sqref="I9"/>
      <selection pane="bottomLeft" activeCell="I9" sqref="I9"/>
      <selection pane="bottomRight" sqref="A1:I2"/>
    </sheetView>
  </sheetViews>
  <sheetFormatPr defaultColWidth="9" defaultRowHeight="16.5"/>
  <cols>
    <col min="1" max="1" width="9" style="90"/>
    <col min="2" max="2" width="39.375" style="90" bestFit="1" customWidth="1"/>
    <col min="3" max="3" width="27.75" style="90" bestFit="1" customWidth="1"/>
    <col min="4" max="4" width="4.75" style="90" bestFit="1" customWidth="1"/>
    <col min="5" max="5" width="16.75" style="90" customWidth="1"/>
    <col min="6" max="6" width="17" style="90" customWidth="1"/>
    <col min="7" max="8" width="10.625" style="90" customWidth="1"/>
    <col min="9" max="9" width="17.25" style="90" customWidth="1"/>
    <col min="10" max="10" width="9" style="15"/>
    <col min="11" max="11" width="15.5" style="15" customWidth="1"/>
    <col min="12" max="12" width="12" style="15" bestFit="1" customWidth="1"/>
    <col min="13" max="16384" width="9" style="15"/>
  </cols>
  <sheetData>
    <row r="1" spans="1:9" ht="16.5" customHeight="1">
      <c r="A1" s="459" t="s">
        <v>254</v>
      </c>
      <c r="B1" s="459"/>
      <c r="C1" s="459"/>
      <c r="D1" s="459"/>
      <c r="E1" s="459"/>
      <c r="F1" s="459"/>
      <c r="G1" s="459"/>
      <c r="H1" s="459"/>
      <c r="I1" s="459"/>
    </row>
    <row r="2" spans="1:9" ht="16.5" customHeight="1">
      <c r="A2" s="459"/>
      <c r="B2" s="459"/>
      <c r="C2" s="459"/>
      <c r="D2" s="459"/>
      <c r="E2" s="459"/>
      <c r="F2" s="459"/>
      <c r="G2" s="459"/>
      <c r="H2" s="459"/>
      <c r="I2" s="459"/>
    </row>
    <row r="3" spans="1:9" ht="17.25" thickBot="1">
      <c r="A3" s="151" t="s">
        <v>165</v>
      </c>
      <c r="B3" s="151"/>
      <c r="C3" s="83"/>
      <c r="D3" s="83"/>
      <c r="E3" s="83"/>
      <c r="F3" s="83"/>
      <c r="G3" s="83"/>
      <c r="H3" s="83"/>
      <c r="I3" s="84" t="s">
        <v>8</v>
      </c>
    </row>
    <row r="4" spans="1:9">
      <c r="A4" s="460" t="s">
        <v>37</v>
      </c>
      <c r="B4" s="461"/>
      <c r="C4" s="461"/>
      <c r="D4" s="567" t="s">
        <v>44</v>
      </c>
      <c r="E4" s="465" t="s">
        <v>5</v>
      </c>
      <c r="F4" s="465" t="s">
        <v>13</v>
      </c>
      <c r="G4" s="465" t="s">
        <v>108</v>
      </c>
      <c r="H4" s="465" t="s">
        <v>31</v>
      </c>
      <c r="I4" s="467" t="s">
        <v>32</v>
      </c>
    </row>
    <row r="5" spans="1:9" ht="17.25" thickBot="1">
      <c r="A5" s="85" t="s">
        <v>29</v>
      </c>
      <c r="B5" s="86" t="s">
        <v>22</v>
      </c>
      <c r="C5" s="87" t="s">
        <v>26</v>
      </c>
      <c r="D5" s="568"/>
      <c r="E5" s="466"/>
      <c r="F5" s="466"/>
      <c r="G5" s="466"/>
      <c r="H5" s="466"/>
      <c r="I5" s="468"/>
    </row>
    <row r="6" spans="1:9">
      <c r="A6" s="578" t="s">
        <v>116</v>
      </c>
      <c r="B6" s="576" t="s">
        <v>115</v>
      </c>
      <c r="C6" s="571" t="s">
        <v>14</v>
      </c>
      <c r="D6" s="248" t="s">
        <v>36</v>
      </c>
      <c r="E6" s="267">
        <f>120009790+26648880+1468010</f>
        <v>148126680</v>
      </c>
      <c r="F6" s="250">
        <v>0</v>
      </c>
      <c r="G6" s="250">
        <v>0</v>
      </c>
      <c r="H6" s="250">
        <v>0</v>
      </c>
      <c r="I6" s="325">
        <f t="shared" ref="I6:I11" si="0">E6+F6+G6+H6</f>
        <v>148126680</v>
      </c>
    </row>
    <row r="7" spans="1:9">
      <c r="A7" s="578"/>
      <c r="B7" s="576"/>
      <c r="C7" s="571"/>
      <c r="D7" s="248" t="s">
        <v>34</v>
      </c>
      <c r="E7" s="267">
        <f>120009790+26648874</f>
        <v>146658664</v>
      </c>
      <c r="F7" s="250">
        <v>0</v>
      </c>
      <c r="G7" s="250">
        <v>0</v>
      </c>
      <c r="H7" s="250">
        <v>0</v>
      </c>
      <c r="I7" s="326">
        <f t="shared" si="0"/>
        <v>146658664</v>
      </c>
    </row>
    <row r="8" spans="1:9">
      <c r="A8" s="578"/>
      <c r="B8" s="576"/>
      <c r="C8" s="572"/>
      <c r="D8" s="248" t="s">
        <v>38</v>
      </c>
      <c r="E8" s="267">
        <f>E6-E7</f>
        <v>1468016</v>
      </c>
      <c r="F8" s="250">
        <f>F6-F7</f>
        <v>0</v>
      </c>
      <c r="G8" s="250">
        <f>G6-G7</f>
        <v>0</v>
      </c>
      <c r="H8" s="250">
        <f>H6-H7</f>
        <v>0</v>
      </c>
      <c r="I8" s="251">
        <f t="shared" si="0"/>
        <v>1468016</v>
      </c>
    </row>
    <row r="9" spans="1:9">
      <c r="A9" s="578"/>
      <c r="B9" s="576"/>
      <c r="C9" s="570" t="s">
        <v>107</v>
      </c>
      <c r="D9" s="327" t="s">
        <v>36</v>
      </c>
      <c r="E9" s="328">
        <v>46207320</v>
      </c>
      <c r="F9" s="250">
        <v>0</v>
      </c>
      <c r="G9" s="250">
        <v>0</v>
      </c>
      <c r="H9" s="250">
        <v>0</v>
      </c>
      <c r="I9" s="329">
        <f t="shared" si="0"/>
        <v>46207320</v>
      </c>
    </row>
    <row r="10" spans="1:9">
      <c r="A10" s="578"/>
      <c r="B10" s="576"/>
      <c r="C10" s="571"/>
      <c r="D10" s="248" t="s">
        <v>34</v>
      </c>
      <c r="E10" s="328">
        <f>28704665+14199686</f>
        <v>42904351</v>
      </c>
      <c r="F10" s="250">
        <v>0</v>
      </c>
      <c r="G10" s="250">
        <v>0</v>
      </c>
      <c r="H10" s="250">
        <v>0</v>
      </c>
      <c r="I10" s="329">
        <f t="shared" si="0"/>
        <v>42904351</v>
      </c>
    </row>
    <row r="11" spans="1:9">
      <c r="A11" s="578"/>
      <c r="B11" s="576"/>
      <c r="C11" s="572"/>
      <c r="D11" s="248" t="s">
        <v>38</v>
      </c>
      <c r="E11" s="250">
        <f>E9-E10</f>
        <v>3302969</v>
      </c>
      <c r="F11" s="250">
        <f>F9-F10</f>
        <v>0</v>
      </c>
      <c r="G11" s="250">
        <f>G9-G10</f>
        <v>0</v>
      </c>
      <c r="H11" s="250">
        <f>H9-H10</f>
        <v>0</v>
      </c>
      <c r="I11" s="329">
        <f t="shared" si="0"/>
        <v>3302969</v>
      </c>
    </row>
    <row r="12" spans="1:9">
      <c r="A12" s="578"/>
      <c r="B12" s="576"/>
      <c r="C12" s="570" t="s">
        <v>86</v>
      </c>
      <c r="D12" s="248" t="s">
        <v>36</v>
      </c>
      <c r="E12" s="249">
        <v>16522800</v>
      </c>
      <c r="F12" s="250">
        <v>0</v>
      </c>
      <c r="G12" s="250">
        <v>0</v>
      </c>
      <c r="H12" s="250">
        <v>0</v>
      </c>
      <c r="I12" s="329">
        <f t="shared" ref="I12:I30" si="1">E12+F12+G12+H12</f>
        <v>16522800</v>
      </c>
    </row>
    <row r="13" spans="1:9">
      <c r="A13" s="578"/>
      <c r="B13" s="576"/>
      <c r="C13" s="571"/>
      <c r="D13" s="248" t="s">
        <v>34</v>
      </c>
      <c r="E13" s="249">
        <f>12840740+2956400</f>
        <v>15797140</v>
      </c>
      <c r="F13" s="250">
        <v>0</v>
      </c>
      <c r="G13" s="250">
        <v>0</v>
      </c>
      <c r="H13" s="250">
        <v>0</v>
      </c>
      <c r="I13" s="329">
        <f t="shared" si="1"/>
        <v>15797140</v>
      </c>
    </row>
    <row r="14" spans="1:9">
      <c r="A14" s="578"/>
      <c r="B14" s="576"/>
      <c r="C14" s="572"/>
      <c r="D14" s="248" t="s">
        <v>38</v>
      </c>
      <c r="E14" s="249">
        <f>E12-E13</f>
        <v>725660</v>
      </c>
      <c r="F14" s="250">
        <f>F12-F13</f>
        <v>0</v>
      </c>
      <c r="G14" s="250">
        <f>G12-G13</f>
        <v>0</v>
      </c>
      <c r="H14" s="250">
        <f>H12-H13</f>
        <v>0</v>
      </c>
      <c r="I14" s="329">
        <f t="shared" si="1"/>
        <v>725660</v>
      </c>
    </row>
    <row r="15" spans="1:9">
      <c r="A15" s="578"/>
      <c r="B15" s="576"/>
      <c r="C15" s="570" t="s">
        <v>85</v>
      </c>
      <c r="D15" s="248" t="s">
        <v>36</v>
      </c>
      <c r="E15" s="249">
        <v>19181730</v>
      </c>
      <c r="F15" s="250">
        <v>0</v>
      </c>
      <c r="G15" s="250">
        <v>0</v>
      </c>
      <c r="H15" s="250">
        <v>0</v>
      </c>
      <c r="I15" s="329">
        <f t="shared" si="1"/>
        <v>19181730</v>
      </c>
    </row>
    <row r="16" spans="1:9">
      <c r="A16" s="578"/>
      <c r="B16" s="576"/>
      <c r="C16" s="571"/>
      <c r="D16" s="248" t="s">
        <v>34</v>
      </c>
      <c r="E16" s="249">
        <f>14137920+3257990</f>
        <v>17395910</v>
      </c>
      <c r="F16" s="250">
        <v>0</v>
      </c>
      <c r="G16" s="250">
        <v>0</v>
      </c>
      <c r="H16" s="250">
        <v>0</v>
      </c>
      <c r="I16" s="329">
        <f t="shared" si="1"/>
        <v>17395910</v>
      </c>
    </row>
    <row r="17" spans="1:11">
      <c r="A17" s="578"/>
      <c r="B17" s="576"/>
      <c r="C17" s="571"/>
      <c r="D17" s="248" t="s">
        <v>38</v>
      </c>
      <c r="E17" s="267">
        <f>E15-E16</f>
        <v>1785820</v>
      </c>
      <c r="F17" s="250">
        <f>F15-F16</f>
        <v>0</v>
      </c>
      <c r="G17" s="250">
        <f>G15-G16</f>
        <v>0</v>
      </c>
      <c r="H17" s="250">
        <f>H15-H16</f>
        <v>0</v>
      </c>
      <c r="I17" s="329">
        <f t="shared" si="1"/>
        <v>1785820</v>
      </c>
    </row>
    <row r="18" spans="1:11">
      <c r="A18" s="578"/>
      <c r="B18" s="576"/>
      <c r="C18" s="587" t="s">
        <v>144</v>
      </c>
      <c r="D18" s="248" t="s">
        <v>143</v>
      </c>
      <c r="E18" s="267">
        <v>1800000</v>
      </c>
      <c r="F18" s="250">
        <v>0</v>
      </c>
      <c r="G18" s="250">
        <v>0</v>
      </c>
      <c r="H18" s="250">
        <v>0</v>
      </c>
      <c r="I18" s="329">
        <f t="shared" ref="I18:I20" si="2">E18+F18+G18+H18</f>
        <v>1800000</v>
      </c>
    </row>
    <row r="19" spans="1:11">
      <c r="A19" s="578"/>
      <c r="B19" s="576"/>
      <c r="C19" s="588"/>
      <c r="D19" s="248" t="s">
        <v>34</v>
      </c>
      <c r="E19" s="267">
        <v>1500000</v>
      </c>
      <c r="F19" s="250">
        <v>0</v>
      </c>
      <c r="G19" s="250">
        <v>0</v>
      </c>
      <c r="H19" s="250">
        <v>0</v>
      </c>
      <c r="I19" s="329">
        <f t="shared" si="2"/>
        <v>1500000</v>
      </c>
      <c r="K19" s="366"/>
    </row>
    <row r="20" spans="1:11">
      <c r="A20" s="578"/>
      <c r="B20" s="577"/>
      <c r="C20" s="589"/>
      <c r="D20" s="248" t="s">
        <v>38</v>
      </c>
      <c r="E20" s="267">
        <f>E18-E19</f>
        <v>300000</v>
      </c>
      <c r="F20" s="250">
        <f>F18-F19</f>
        <v>0</v>
      </c>
      <c r="G20" s="250">
        <f>G18-G19</f>
        <v>0</v>
      </c>
      <c r="H20" s="250">
        <f>H18-H19</f>
        <v>0</v>
      </c>
      <c r="I20" s="329">
        <f t="shared" si="2"/>
        <v>300000</v>
      </c>
    </row>
    <row r="21" spans="1:11">
      <c r="A21" s="578"/>
      <c r="B21" s="583" t="s">
        <v>123</v>
      </c>
      <c r="C21" s="584"/>
      <c r="D21" s="252" t="s">
        <v>36</v>
      </c>
      <c r="E21" s="253">
        <f>E6+E9+E12+E15+E18</f>
        <v>231838530</v>
      </c>
      <c r="F21" s="253">
        <f t="shared" ref="E21:H23" si="3">F6+F9+F12+F15+F18</f>
        <v>0</v>
      </c>
      <c r="G21" s="253">
        <f t="shared" si="3"/>
        <v>0</v>
      </c>
      <c r="H21" s="253">
        <f t="shared" si="3"/>
        <v>0</v>
      </c>
      <c r="I21" s="330">
        <f>E21+F21+G21+H21</f>
        <v>231838530</v>
      </c>
    </row>
    <row r="22" spans="1:11">
      <c r="A22" s="578"/>
      <c r="B22" s="583"/>
      <c r="C22" s="584"/>
      <c r="D22" s="252" t="s">
        <v>34</v>
      </c>
      <c r="E22" s="253">
        <f>E7+E10+E13+E16+E19</f>
        <v>224256065</v>
      </c>
      <c r="F22" s="253">
        <f t="shared" si="3"/>
        <v>0</v>
      </c>
      <c r="G22" s="253">
        <f t="shared" si="3"/>
        <v>0</v>
      </c>
      <c r="H22" s="253">
        <f t="shared" si="3"/>
        <v>0</v>
      </c>
      <c r="I22" s="330">
        <f>E22+F22+G22+H22</f>
        <v>224256065</v>
      </c>
    </row>
    <row r="23" spans="1:11">
      <c r="A23" s="578"/>
      <c r="B23" s="583"/>
      <c r="C23" s="584"/>
      <c r="D23" s="252" t="s">
        <v>38</v>
      </c>
      <c r="E23" s="253">
        <f t="shared" si="3"/>
        <v>7582465</v>
      </c>
      <c r="F23" s="253">
        <f t="shared" si="3"/>
        <v>0</v>
      </c>
      <c r="G23" s="253">
        <f t="shared" si="3"/>
        <v>0</v>
      </c>
      <c r="H23" s="253">
        <f t="shared" si="3"/>
        <v>0</v>
      </c>
      <c r="I23" s="330">
        <f>E23+F23+G23+H23</f>
        <v>7582465</v>
      </c>
    </row>
    <row r="24" spans="1:11">
      <c r="A24" s="578"/>
      <c r="B24" s="562" t="s">
        <v>117</v>
      </c>
      <c r="C24" s="585" t="s">
        <v>84</v>
      </c>
      <c r="D24" s="80" t="s">
        <v>36</v>
      </c>
      <c r="E24" s="267">
        <v>2400000</v>
      </c>
      <c r="F24" s="250">
        <v>0</v>
      </c>
      <c r="G24" s="250">
        <v>0</v>
      </c>
      <c r="H24" s="250">
        <v>0</v>
      </c>
      <c r="I24" s="251">
        <f t="shared" si="1"/>
        <v>2400000</v>
      </c>
    </row>
    <row r="25" spans="1:11">
      <c r="A25" s="578"/>
      <c r="B25" s="562"/>
      <c r="C25" s="585"/>
      <c r="D25" s="80" t="s">
        <v>34</v>
      </c>
      <c r="E25" s="267">
        <f>2344220-49000-49000</f>
        <v>2246220</v>
      </c>
      <c r="F25" s="250">
        <v>0</v>
      </c>
      <c r="G25" s="250">
        <v>0</v>
      </c>
      <c r="H25" s="250">
        <v>0</v>
      </c>
      <c r="I25" s="251">
        <f t="shared" si="1"/>
        <v>2246220</v>
      </c>
      <c r="K25" s="334"/>
    </row>
    <row r="26" spans="1:11">
      <c r="A26" s="578"/>
      <c r="B26" s="562"/>
      <c r="C26" s="586"/>
      <c r="D26" s="80" t="s">
        <v>38</v>
      </c>
      <c r="E26" s="267">
        <f>E24-E25</f>
        <v>153780</v>
      </c>
      <c r="F26" s="250">
        <f>F24-F25</f>
        <v>0</v>
      </c>
      <c r="G26" s="250">
        <v>0</v>
      </c>
      <c r="H26" s="250">
        <v>0</v>
      </c>
      <c r="I26" s="251">
        <f t="shared" si="1"/>
        <v>153780</v>
      </c>
    </row>
    <row r="27" spans="1:11">
      <c r="A27" s="578"/>
      <c r="B27" s="563" t="s">
        <v>122</v>
      </c>
      <c r="C27" s="564"/>
      <c r="D27" s="88" t="s">
        <v>36</v>
      </c>
      <c r="E27" s="253">
        <f t="shared" ref="E27:F29" si="4">E24</f>
        <v>2400000</v>
      </c>
      <c r="F27" s="253">
        <f t="shared" si="4"/>
        <v>0</v>
      </c>
      <c r="G27" s="253">
        <f t="shared" ref="G27:H27" si="5">G24</f>
        <v>0</v>
      </c>
      <c r="H27" s="253">
        <f t="shared" si="5"/>
        <v>0</v>
      </c>
      <c r="I27" s="254">
        <f>E27+F27+G27+H27</f>
        <v>2400000</v>
      </c>
    </row>
    <row r="28" spans="1:11">
      <c r="A28" s="578"/>
      <c r="B28" s="563"/>
      <c r="C28" s="564"/>
      <c r="D28" s="88" t="s">
        <v>34</v>
      </c>
      <c r="E28" s="253">
        <f t="shared" si="4"/>
        <v>2246220</v>
      </c>
      <c r="F28" s="253">
        <f t="shared" si="4"/>
        <v>0</v>
      </c>
      <c r="G28" s="253">
        <f t="shared" ref="G28:H28" si="6">G25</f>
        <v>0</v>
      </c>
      <c r="H28" s="253">
        <f t="shared" si="6"/>
        <v>0</v>
      </c>
      <c r="I28" s="254">
        <f>E28+F28+G28+H28</f>
        <v>2246220</v>
      </c>
      <c r="K28" s="334"/>
    </row>
    <row r="29" spans="1:11">
      <c r="A29" s="578"/>
      <c r="B29" s="565"/>
      <c r="C29" s="566"/>
      <c r="D29" s="88" t="s">
        <v>38</v>
      </c>
      <c r="E29" s="253">
        <f t="shared" si="4"/>
        <v>153780</v>
      </c>
      <c r="F29" s="253">
        <f t="shared" si="4"/>
        <v>0</v>
      </c>
      <c r="G29" s="253">
        <f t="shared" ref="G29:H29" si="7">G26</f>
        <v>0</v>
      </c>
      <c r="H29" s="253">
        <f t="shared" si="7"/>
        <v>0</v>
      </c>
      <c r="I29" s="254">
        <f>E29+F29+G29+H29</f>
        <v>153780</v>
      </c>
    </row>
    <row r="30" spans="1:11">
      <c r="A30" s="578"/>
      <c r="B30" s="573" t="s">
        <v>120</v>
      </c>
      <c r="C30" s="569" t="s">
        <v>15</v>
      </c>
      <c r="D30" s="80" t="s">
        <v>36</v>
      </c>
      <c r="E30" s="249">
        <v>600000</v>
      </c>
      <c r="F30" s="250">
        <v>0</v>
      </c>
      <c r="G30" s="250">
        <v>0</v>
      </c>
      <c r="H30" s="250">
        <v>0</v>
      </c>
      <c r="I30" s="251">
        <f t="shared" si="1"/>
        <v>600000</v>
      </c>
    </row>
    <row r="31" spans="1:11">
      <c r="A31" s="578"/>
      <c r="B31" s="574"/>
      <c r="C31" s="556"/>
      <c r="D31" s="80" t="s">
        <v>34</v>
      </c>
      <c r="E31" s="249">
        <v>490000</v>
      </c>
      <c r="F31" s="250">
        <v>0</v>
      </c>
      <c r="G31" s="250">
        <v>0</v>
      </c>
      <c r="H31" s="250">
        <v>0</v>
      </c>
      <c r="I31" s="251">
        <f t="shared" ref="I31:I44" si="8">E31+F31+G31+H31</f>
        <v>490000</v>
      </c>
    </row>
    <row r="32" spans="1:11">
      <c r="A32" s="578"/>
      <c r="B32" s="574"/>
      <c r="C32" s="557"/>
      <c r="D32" s="80" t="s">
        <v>38</v>
      </c>
      <c r="E32" s="249">
        <f>E30-E31</f>
        <v>110000</v>
      </c>
      <c r="F32" s="250">
        <v>0</v>
      </c>
      <c r="G32" s="250">
        <v>0</v>
      </c>
      <c r="H32" s="250">
        <v>0</v>
      </c>
      <c r="I32" s="251">
        <f t="shared" si="8"/>
        <v>110000</v>
      </c>
    </row>
    <row r="33" spans="1:11">
      <c r="A33" s="578"/>
      <c r="B33" s="574"/>
      <c r="C33" s="569" t="s">
        <v>281</v>
      </c>
      <c r="D33" s="80" t="s">
        <v>36</v>
      </c>
      <c r="E33" s="249">
        <v>4520010</v>
      </c>
      <c r="F33" s="250">
        <v>0</v>
      </c>
      <c r="G33" s="250">
        <v>0</v>
      </c>
      <c r="H33" s="250">
        <v>0</v>
      </c>
      <c r="I33" s="251">
        <f t="shared" si="8"/>
        <v>4520010</v>
      </c>
    </row>
    <row r="34" spans="1:11">
      <c r="A34" s="578"/>
      <c r="B34" s="574"/>
      <c r="C34" s="556"/>
      <c r="D34" s="80" t="s">
        <v>34</v>
      </c>
      <c r="E34" s="249">
        <v>4116380</v>
      </c>
      <c r="F34" s="250">
        <v>0</v>
      </c>
      <c r="G34" s="250">
        <v>0</v>
      </c>
      <c r="H34" s="250">
        <v>0</v>
      </c>
      <c r="I34" s="251">
        <f>E34+F34+G34+H34</f>
        <v>4116380</v>
      </c>
    </row>
    <row r="35" spans="1:11">
      <c r="A35" s="578"/>
      <c r="B35" s="574"/>
      <c r="C35" s="557"/>
      <c r="D35" s="80" t="s">
        <v>38</v>
      </c>
      <c r="E35" s="249">
        <f>E33-E34</f>
        <v>403630</v>
      </c>
      <c r="F35" s="250">
        <f>F33-F34</f>
        <v>0</v>
      </c>
      <c r="G35" s="250">
        <v>0</v>
      </c>
      <c r="H35" s="250">
        <f>H33-H34</f>
        <v>0</v>
      </c>
      <c r="I35" s="251">
        <f t="shared" si="8"/>
        <v>403630</v>
      </c>
    </row>
    <row r="36" spans="1:11">
      <c r="A36" s="578"/>
      <c r="B36" s="574"/>
      <c r="C36" s="558" t="s">
        <v>67</v>
      </c>
      <c r="D36" s="370" t="s">
        <v>36</v>
      </c>
      <c r="E36" s="362">
        <f>75990+11377390</f>
        <v>11453380</v>
      </c>
      <c r="F36" s="371">
        <v>0</v>
      </c>
      <c r="G36" s="371">
        <v>0</v>
      </c>
      <c r="H36" s="371">
        <v>0</v>
      </c>
      <c r="I36" s="372">
        <f t="shared" si="8"/>
        <v>11453380</v>
      </c>
    </row>
    <row r="37" spans="1:11">
      <c r="A37" s="578"/>
      <c r="B37" s="574"/>
      <c r="C37" s="559"/>
      <c r="D37" s="370" t="s">
        <v>34</v>
      </c>
      <c r="E37" s="362">
        <v>7039260</v>
      </c>
      <c r="F37" s="371">
        <v>0</v>
      </c>
      <c r="G37" s="371">
        <v>0</v>
      </c>
      <c r="H37" s="371">
        <v>0</v>
      </c>
      <c r="I37" s="372">
        <f t="shared" si="8"/>
        <v>7039260</v>
      </c>
    </row>
    <row r="38" spans="1:11">
      <c r="A38" s="578"/>
      <c r="B38" s="574"/>
      <c r="C38" s="560"/>
      <c r="D38" s="370" t="s">
        <v>38</v>
      </c>
      <c r="E38" s="362">
        <f>E36-E37</f>
        <v>4414120</v>
      </c>
      <c r="F38" s="371">
        <v>0</v>
      </c>
      <c r="G38" s="371">
        <v>0</v>
      </c>
      <c r="H38" s="371">
        <v>0</v>
      </c>
      <c r="I38" s="372">
        <f t="shared" si="8"/>
        <v>4414120</v>
      </c>
    </row>
    <row r="39" spans="1:11">
      <c r="A39" s="578"/>
      <c r="B39" s="574"/>
      <c r="C39" s="580" t="s">
        <v>282</v>
      </c>
      <c r="D39" s="370" t="s">
        <v>36</v>
      </c>
      <c r="E39" s="362">
        <v>101560</v>
      </c>
      <c r="F39" s="371">
        <v>0</v>
      </c>
      <c r="G39" s="371">
        <v>0</v>
      </c>
      <c r="H39" s="371">
        <v>0</v>
      </c>
      <c r="I39" s="372">
        <f t="shared" ref="I39:I41" si="9">E39+F39+G39+H39</f>
        <v>101560</v>
      </c>
    </row>
    <row r="40" spans="1:11">
      <c r="A40" s="578"/>
      <c r="B40" s="574"/>
      <c r="C40" s="581"/>
      <c r="D40" s="370" t="s">
        <v>34</v>
      </c>
      <c r="E40" s="362">
        <v>101560</v>
      </c>
      <c r="F40" s="371">
        <v>0</v>
      </c>
      <c r="G40" s="371">
        <v>0</v>
      </c>
      <c r="H40" s="371">
        <v>0</v>
      </c>
      <c r="I40" s="372">
        <f t="shared" si="9"/>
        <v>101560</v>
      </c>
    </row>
    <row r="41" spans="1:11">
      <c r="A41" s="578"/>
      <c r="B41" s="574"/>
      <c r="C41" s="582"/>
      <c r="D41" s="370" t="s">
        <v>38</v>
      </c>
      <c r="E41" s="362">
        <f>E39-E40</f>
        <v>0</v>
      </c>
      <c r="F41" s="371">
        <v>0</v>
      </c>
      <c r="G41" s="371">
        <v>0</v>
      </c>
      <c r="H41" s="371">
        <v>0</v>
      </c>
      <c r="I41" s="372">
        <f t="shared" si="9"/>
        <v>0</v>
      </c>
    </row>
    <row r="42" spans="1:11">
      <c r="A42" s="578"/>
      <c r="B42" s="574"/>
      <c r="C42" s="569" t="s">
        <v>2</v>
      </c>
      <c r="D42" s="80" t="s">
        <v>36</v>
      </c>
      <c r="E42" s="249">
        <v>1937000</v>
      </c>
      <c r="F42" s="250">
        <v>0</v>
      </c>
      <c r="G42" s="250">
        <v>0</v>
      </c>
      <c r="H42" s="250">
        <v>0</v>
      </c>
      <c r="I42" s="251">
        <f t="shared" si="8"/>
        <v>1937000</v>
      </c>
    </row>
    <row r="43" spans="1:11">
      <c r="A43" s="578"/>
      <c r="B43" s="574"/>
      <c r="C43" s="556"/>
      <c r="D43" s="80" t="s">
        <v>34</v>
      </c>
      <c r="E43" s="249">
        <v>896500</v>
      </c>
      <c r="F43" s="250">
        <v>0</v>
      </c>
      <c r="G43" s="250">
        <v>0</v>
      </c>
      <c r="H43" s="250">
        <v>0</v>
      </c>
      <c r="I43" s="251">
        <f t="shared" si="8"/>
        <v>896500</v>
      </c>
    </row>
    <row r="44" spans="1:11">
      <c r="A44" s="578"/>
      <c r="B44" s="575"/>
      <c r="C44" s="557"/>
      <c r="D44" s="80" t="s">
        <v>38</v>
      </c>
      <c r="E44" s="249">
        <f>E42-E43</f>
        <v>1040500</v>
      </c>
      <c r="F44" s="250">
        <f>F42-F43</f>
        <v>0</v>
      </c>
      <c r="G44" s="250">
        <v>0</v>
      </c>
      <c r="H44" s="250">
        <v>0</v>
      </c>
      <c r="I44" s="251">
        <f t="shared" si="8"/>
        <v>1040500</v>
      </c>
    </row>
    <row r="45" spans="1:11">
      <c r="A45" s="578"/>
      <c r="B45" s="563" t="s">
        <v>121</v>
      </c>
      <c r="C45" s="564"/>
      <c r="D45" s="252" t="s">
        <v>36</v>
      </c>
      <c r="E45" s="253">
        <f>E30+E33+E36+E42+E39</f>
        <v>18611950</v>
      </c>
      <c r="F45" s="253">
        <f>F30+F33+F36+F42+F39</f>
        <v>0</v>
      </c>
      <c r="G45" s="253">
        <f>G30+G33+G36+G42+G39</f>
        <v>0</v>
      </c>
      <c r="H45" s="253">
        <f>H30+H33+H36+H42+H39</f>
        <v>0</v>
      </c>
      <c r="I45" s="254">
        <f>E45+F45+G45+H45</f>
        <v>18611950</v>
      </c>
    </row>
    <row r="46" spans="1:11">
      <c r="A46" s="578"/>
      <c r="B46" s="563"/>
      <c r="C46" s="564"/>
      <c r="D46" s="252" t="s">
        <v>34</v>
      </c>
      <c r="E46" s="253">
        <f>E31+E34+E37+E43+E40</f>
        <v>12643700</v>
      </c>
      <c r="F46" s="253">
        <f t="shared" ref="E46:H47" si="10">F31+F34+F37+F43+F40</f>
        <v>0</v>
      </c>
      <c r="G46" s="253">
        <f t="shared" si="10"/>
        <v>0</v>
      </c>
      <c r="H46" s="253">
        <f t="shared" si="10"/>
        <v>0</v>
      </c>
      <c r="I46" s="254">
        <f>E46+F46+G46+H46</f>
        <v>12643700</v>
      </c>
      <c r="K46" s="366"/>
    </row>
    <row r="47" spans="1:11" ht="17.25" thickBot="1">
      <c r="A47" s="579"/>
      <c r="B47" s="590"/>
      <c r="C47" s="591"/>
      <c r="D47" s="255" t="s">
        <v>38</v>
      </c>
      <c r="E47" s="253">
        <f t="shared" si="10"/>
        <v>5968250</v>
      </c>
      <c r="F47" s="253">
        <f t="shared" si="10"/>
        <v>0</v>
      </c>
      <c r="G47" s="253">
        <f t="shared" si="10"/>
        <v>0</v>
      </c>
      <c r="H47" s="253">
        <f t="shared" si="10"/>
        <v>0</v>
      </c>
      <c r="I47" s="254">
        <f>E47+F47+G47+H47</f>
        <v>5968250</v>
      </c>
    </row>
    <row r="48" spans="1:11" ht="16.5" customHeight="1">
      <c r="A48" s="536" t="s">
        <v>132</v>
      </c>
      <c r="B48" s="537"/>
      <c r="C48" s="537"/>
      <c r="D48" s="331" t="s">
        <v>36</v>
      </c>
      <c r="E48" s="297">
        <f t="shared" ref="E48:I50" si="11">E27+E45+E21</f>
        <v>252850480</v>
      </c>
      <c r="F48" s="297">
        <f t="shared" si="11"/>
        <v>0</v>
      </c>
      <c r="G48" s="297">
        <f t="shared" si="11"/>
        <v>0</v>
      </c>
      <c r="H48" s="297">
        <f t="shared" si="11"/>
        <v>0</v>
      </c>
      <c r="I48" s="298">
        <f t="shared" si="11"/>
        <v>252850480</v>
      </c>
    </row>
    <row r="49" spans="1:9">
      <c r="A49" s="539"/>
      <c r="B49" s="540"/>
      <c r="C49" s="540"/>
      <c r="D49" s="332" t="s">
        <v>34</v>
      </c>
      <c r="E49" s="300">
        <f t="shared" si="11"/>
        <v>239145985</v>
      </c>
      <c r="F49" s="300">
        <f t="shared" si="11"/>
        <v>0</v>
      </c>
      <c r="G49" s="300">
        <f t="shared" si="11"/>
        <v>0</v>
      </c>
      <c r="H49" s="300">
        <f t="shared" si="11"/>
        <v>0</v>
      </c>
      <c r="I49" s="301">
        <f t="shared" si="11"/>
        <v>239145985</v>
      </c>
    </row>
    <row r="50" spans="1:9" ht="17.25" thickBot="1">
      <c r="A50" s="542"/>
      <c r="B50" s="543"/>
      <c r="C50" s="543"/>
      <c r="D50" s="333" t="s">
        <v>38</v>
      </c>
      <c r="E50" s="303">
        <f t="shared" si="11"/>
        <v>13704495</v>
      </c>
      <c r="F50" s="303">
        <f t="shared" si="11"/>
        <v>0</v>
      </c>
      <c r="G50" s="303">
        <f t="shared" si="11"/>
        <v>0</v>
      </c>
      <c r="H50" s="303">
        <f t="shared" si="11"/>
        <v>0</v>
      </c>
      <c r="I50" s="304">
        <f t="shared" si="11"/>
        <v>13704495</v>
      </c>
    </row>
    <row r="51" spans="1:9">
      <c r="A51" s="592" t="s">
        <v>119</v>
      </c>
      <c r="B51" s="595" t="s">
        <v>118</v>
      </c>
      <c r="C51" s="552" t="s">
        <v>145</v>
      </c>
      <c r="D51" s="248" t="s">
        <v>36</v>
      </c>
      <c r="E51" s="249">
        <v>0</v>
      </c>
      <c r="F51" s="250">
        <v>0</v>
      </c>
      <c r="G51" s="250">
        <v>0</v>
      </c>
      <c r="H51" s="250">
        <v>0</v>
      </c>
      <c r="I51" s="251">
        <f t="shared" ref="I51:I53" si="12">E51+F51+G51+H51</f>
        <v>0</v>
      </c>
    </row>
    <row r="52" spans="1:9">
      <c r="A52" s="593"/>
      <c r="B52" s="596"/>
      <c r="C52" s="552"/>
      <c r="D52" s="248" t="s">
        <v>34</v>
      </c>
      <c r="E52" s="249">
        <v>0</v>
      </c>
      <c r="F52" s="250">
        <v>0</v>
      </c>
      <c r="G52" s="250">
        <v>0</v>
      </c>
      <c r="H52" s="250">
        <v>0</v>
      </c>
      <c r="I52" s="251">
        <f t="shared" si="12"/>
        <v>0</v>
      </c>
    </row>
    <row r="53" spans="1:9">
      <c r="A53" s="593"/>
      <c r="B53" s="596"/>
      <c r="C53" s="553"/>
      <c r="D53" s="248" t="s">
        <v>38</v>
      </c>
      <c r="E53" s="249">
        <f>E51-E52</f>
        <v>0</v>
      </c>
      <c r="F53" s="250">
        <f>F51-F52</f>
        <v>0</v>
      </c>
      <c r="G53" s="250">
        <f>G51-G52</f>
        <v>0</v>
      </c>
      <c r="H53" s="250">
        <f>H51-H52</f>
        <v>0</v>
      </c>
      <c r="I53" s="251">
        <f t="shared" si="12"/>
        <v>0</v>
      </c>
    </row>
    <row r="54" spans="1:9">
      <c r="A54" s="593"/>
      <c r="B54" s="596"/>
      <c r="C54" s="552" t="s">
        <v>106</v>
      </c>
      <c r="D54" s="248" t="s">
        <v>36</v>
      </c>
      <c r="E54" s="249">
        <v>0</v>
      </c>
      <c r="F54" s="250">
        <v>0</v>
      </c>
      <c r="G54" s="250">
        <v>0</v>
      </c>
      <c r="H54" s="250">
        <v>0</v>
      </c>
      <c r="I54" s="251">
        <f t="shared" ref="I54:I62" si="13">E54+F54+G54+H54</f>
        <v>0</v>
      </c>
    </row>
    <row r="55" spans="1:9">
      <c r="A55" s="593"/>
      <c r="B55" s="596"/>
      <c r="C55" s="552"/>
      <c r="D55" s="248" t="s">
        <v>34</v>
      </c>
      <c r="E55" s="249">
        <v>0</v>
      </c>
      <c r="F55" s="250">
        <v>0</v>
      </c>
      <c r="G55" s="250">
        <v>0</v>
      </c>
      <c r="H55" s="250">
        <v>0</v>
      </c>
      <c r="I55" s="251">
        <f t="shared" si="13"/>
        <v>0</v>
      </c>
    </row>
    <row r="56" spans="1:9">
      <c r="A56" s="593"/>
      <c r="B56" s="596"/>
      <c r="C56" s="553"/>
      <c r="D56" s="248" t="s">
        <v>38</v>
      </c>
      <c r="E56" s="249">
        <f>E54-E55</f>
        <v>0</v>
      </c>
      <c r="F56" s="250">
        <f>F54-F55</f>
        <v>0</v>
      </c>
      <c r="G56" s="250">
        <f>G54-G55</f>
        <v>0</v>
      </c>
      <c r="H56" s="250">
        <f>H54-H55</f>
        <v>0</v>
      </c>
      <c r="I56" s="251">
        <f t="shared" si="13"/>
        <v>0</v>
      </c>
    </row>
    <row r="57" spans="1:9">
      <c r="A57" s="593"/>
      <c r="B57" s="596"/>
      <c r="C57" s="561" t="s">
        <v>105</v>
      </c>
      <c r="D57" s="248" t="s">
        <v>36</v>
      </c>
      <c r="E57" s="249">
        <v>0</v>
      </c>
      <c r="F57" s="250">
        <v>0</v>
      </c>
      <c r="G57" s="250">
        <v>0</v>
      </c>
      <c r="H57" s="250">
        <v>0</v>
      </c>
      <c r="I57" s="251">
        <f t="shared" si="13"/>
        <v>0</v>
      </c>
    </row>
    <row r="58" spans="1:9">
      <c r="A58" s="593"/>
      <c r="B58" s="596"/>
      <c r="C58" s="552"/>
      <c r="D58" s="248" t="s">
        <v>34</v>
      </c>
      <c r="E58" s="249">
        <v>0</v>
      </c>
      <c r="F58" s="250">
        <v>0</v>
      </c>
      <c r="G58" s="250">
        <v>0</v>
      </c>
      <c r="H58" s="250">
        <v>0</v>
      </c>
      <c r="I58" s="251">
        <f t="shared" si="13"/>
        <v>0</v>
      </c>
    </row>
    <row r="59" spans="1:9">
      <c r="A59" s="593"/>
      <c r="B59" s="597"/>
      <c r="C59" s="553"/>
      <c r="D59" s="248" t="s">
        <v>38</v>
      </c>
      <c r="E59" s="249">
        <f>E57-E58</f>
        <v>0</v>
      </c>
      <c r="F59" s="250">
        <v>0</v>
      </c>
      <c r="G59" s="250">
        <v>0</v>
      </c>
      <c r="H59" s="250">
        <v>0</v>
      </c>
      <c r="I59" s="251">
        <f t="shared" si="13"/>
        <v>0</v>
      </c>
    </row>
    <row r="60" spans="1:9">
      <c r="A60" s="593"/>
      <c r="B60" s="532" t="s">
        <v>124</v>
      </c>
      <c r="C60" s="602"/>
      <c r="D60" s="252" t="s">
        <v>36</v>
      </c>
      <c r="E60" s="253">
        <f t="shared" ref="E60:H62" si="14">E51+E54+E57</f>
        <v>0</v>
      </c>
      <c r="F60" s="253">
        <f t="shared" si="14"/>
        <v>0</v>
      </c>
      <c r="G60" s="253">
        <f t="shared" si="14"/>
        <v>0</v>
      </c>
      <c r="H60" s="253">
        <f t="shared" si="14"/>
        <v>0</v>
      </c>
      <c r="I60" s="254">
        <f>E60+F60+G60+H60</f>
        <v>0</v>
      </c>
    </row>
    <row r="61" spans="1:9">
      <c r="A61" s="593"/>
      <c r="B61" s="532"/>
      <c r="C61" s="602"/>
      <c r="D61" s="252" t="s">
        <v>34</v>
      </c>
      <c r="E61" s="253">
        <f>E52+E55+E58</f>
        <v>0</v>
      </c>
      <c r="F61" s="253">
        <f t="shared" si="14"/>
        <v>0</v>
      </c>
      <c r="G61" s="253">
        <f t="shared" si="14"/>
        <v>0</v>
      </c>
      <c r="H61" s="253">
        <f t="shared" si="14"/>
        <v>0</v>
      </c>
      <c r="I61" s="254">
        <f t="shared" si="13"/>
        <v>0</v>
      </c>
    </row>
    <row r="62" spans="1:9" ht="17.25" thickBot="1">
      <c r="A62" s="594"/>
      <c r="B62" s="534"/>
      <c r="C62" s="603"/>
      <c r="D62" s="255" t="s">
        <v>38</v>
      </c>
      <c r="E62" s="256">
        <f t="shared" si="14"/>
        <v>0</v>
      </c>
      <c r="F62" s="256">
        <f t="shared" si="14"/>
        <v>0</v>
      </c>
      <c r="G62" s="256">
        <f t="shared" si="14"/>
        <v>0</v>
      </c>
      <c r="H62" s="256">
        <f t="shared" si="14"/>
        <v>0</v>
      </c>
      <c r="I62" s="257">
        <f t="shared" si="13"/>
        <v>0</v>
      </c>
    </row>
    <row r="63" spans="1:9" ht="16.5" customHeight="1">
      <c r="A63" s="536" t="s">
        <v>131</v>
      </c>
      <c r="B63" s="537"/>
      <c r="C63" s="537"/>
      <c r="D63" s="258" t="s">
        <v>36</v>
      </c>
      <c r="E63" s="259">
        <f>E60</f>
        <v>0</v>
      </c>
      <c r="F63" s="259">
        <f t="shared" ref="F63:H65" si="15">F60</f>
        <v>0</v>
      </c>
      <c r="G63" s="259">
        <f t="shared" si="15"/>
        <v>0</v>
      </c>
      <c r="H63" s="259">
        <f t="shared" si="15"/>
        <v>0</v>
      </c>
      <c r="I63" s="260">
        <f>I60</f>
        <v>0</v>
      </c>
    </row>
    <row r="64" spans="1:9">
      <c r="A64" s="539"/>
      <c r="B64" s="540"/>
      <c r="C64" s="540"/>
      <c r="D64" s="261" t="s">
        <v>34</v>
      </c>
      <c r="E64" s="262">
        <f>E61</f>
        <v>0</v>
      </c>
      <c r="F64" s="262">
        <f t="shared" si="15"/>
        <v>0</v>
      </c>
      <c r="G64" s="262">
        <f t="shared" si="15"/>
        <v>0</v>
      </c>
      <c r="H64" s="262">
        <f t="shared" si="15"/>
        <v>0</v>
      </c>
      <c r="I64" s="263">
        <f>I61</f>
        <v>0</v>
      </c>
    </row>
    <row r="65" spans="1:12" ht="17.25" thickBot="1">
      <c r="A65" s="542"/>
      <c r="B65" s="543"/>
      <c r="C65" s="543"/>
      <c r="D65" s="264" t="s">
        <v>38</v>
      </c>
      <c r="E65" s="265">
        <f>E62</f>
        <v>0</v>
      </c>
      <c r="F65" s="265">
        <f t="shared" si="15"/>
        <v>0</v>
      </c>
      <c r="G65" s="265">
        <f t="shared" si="15"/>
        <v>0</v>
      </c>
      <c r="H65" s="265">
        <f t="shared" si="15"/>
        <v>0</v>
      </c>
      <c r="I65" s="266">
        <f>I62</f>
        <v>0</v>
      </c>
    </row>
    <row r="66" spans="1:12">
      <c r="A66" s="545" t="s">
        <v>148</v>
      </c>
      <c r="B66" s="604" t="s">
        <v>234</v>
      </c>
      <c r="C66" s="556" t="s">
        <v>211</v>
      </c>
      <c r="D66" s="82" t="s">
        <v>36</v>
      </c>
      <c r="E66" s="249">
        <f>2190229190+314586454</f>
        <v>2504815644</v>
      </c>
      <c r="F66" s="275">
        <v>2300000000</v>
      </c>
      <c r="G66" s="275">
        <v>0</v>
      </c>
      <c r="H66" s="268">
        <v>0</v>
      </c>
      <c r="I66" s="282">
        <f t="shared" ref="I66:I76" si="16">E66+F66+G66+H66</f>
        <v>4804815644</v>
      </c>
    </row>
    <row r="67" spans="1:12">
      <c r="A67" s="546"/>
      <c r="B67" s="574"/>
      <c r="C67" s="556"/>
      <c r="D67" s="81" t="s">
        <v>34</v>
      </c>
      <c r="E67" s="362">
        <v>1795270207</v>
      </c>
      <c r="F67" s="363">
        <v>563572303</v>
      </c>
      <c r="G67" s="268">
        <v>0</v>
      </c>
      <c r="H67" s="268">
        <v>0</v>
      </c>
      <c r="I67" s="269">
        <f t="shared" si="16"/>
        <v>2358842510</v>
      </c>
      <c r="K67" s="20"/>
    </row>
    <row r="68" spans="1:12">
      <c r="A68" s="546"/>
      <c r="B68" s="574"/>
      <c r="C68" s="557"/>
      <c r="D68" s="81" t="s">
        <v>38</v>
      </c>
      <c r="E68" s="249">
        <f>E66-E67</f>
        <v>709545437</v>
      </c>
      <c r="F68" s="268">
        <f>F66-F67</f>
        <v>1736427697</v>
      </c>
      <c r="G68" s="268">
        <f>G66-G67</f>
        <v>0</v>
      </c>
      <c r="H68" s="268">
        <f>H66-H67</f>
        <v>0</v>
      </c>
      <c r="I68" s="269">
        <f t="shared" ref="I68:I74" si="17">E68+F68+G68+H68</f>
        <v>2445973134</v>
      </c>
      <c r="K68" s="20"/>
      <c r="L68" s="20"/>
    </row>
    <row r="69" spans="1:12">
      <c r="A69" s="546"/>
      <c r="B69" s="574"/>
      <c r="C69" s="569" t="s">
        <v>236</v>
      </c>
      <c r="D69" s="81" t="s">
        <v>36</v>
      </c>
      <c r="E69" s="268">
        <v>512916730</v>
      </c>
      <c r="F69" s="268">
        <v>0</v>
      </c>
      <c r="G69" s="268">
        <v>0</v>
      </c>
      <c r="H69" s="268">
        <v>0</v>
      </c>
      <c r="I69" s="269">
        <f t="shared" si="17"/>
        <v>512916730</v>
      </c>
      <c r="K69" s="361"/>
      <c r="L69" s="20"/>
    </row>
    <row r="70" spans="1:12">
      <c r="A70" s="546"/>
      <c r="B70" s="574"/>
      <c r="C70" s="556"/>
      <c r="D70" s="81" t="s">
        <v>34</v>
      </c>
      <c r="E70" s="268">
        <v>455624833</v>
      </c>
      <c r="F70" s="268">
        <v>0</v>
      </c>
      <c r="G70" s="268">
        <v>0</v>
      </c>
      <c r="H70" s="268">
        <v>0</v>
      </c>
      <c r="I70" s="269">
        <f t="shared" si="17"/>
        <v>455624833</v>
      </c>
      <c r="K70" s="20"/>
      <c r="L70" s="20"/>
    </row>
    <row r="71" spans="1:12">
      <c r="A71" s="546"/>
      <c r="B71" s="575"/>
      <c r="C71" s="557"/>
      <c r="D71" s="81" t="s">
        <v>38</v>
      </c>
      <c r="E71" s="268">
        <f>E69-E70</f>
        <v>57291897</v>
      </c>
      <c r="F71" s="268">
        <f>F69-F70</f>
        <v>0</v>
      </c>
      <c r="G71" s="268">
        <f>G69-G70</f>
        <v>0</v>
      </c>
      <c r="H71" s="268">
        <f>H69-H70</f>
        <v>0</v>
      </c>
      <c r="I71" s="269">
        <f t="shared" si="17"/>
        <v>57291897</v>
      </c>
      <c r="K71" s="20"/>
      <c r="L71" s="20"/>
    </row>
    <row r="72" spans="1:12">
      <c r="A72" s="546"/>
      <c r="B72" s="563" t="s">
        <v>235</v>
      </c>
      <c r="C72" s="564"/>
      <c r="D72" s="89" t="s">
        <v>36</v>
      </c>
      <c r="E72" s="280">
        <f t="shared" ref="E72:H74" si="18">E66+E69</f>
        <v>3017732374</v>
      </c>
      <c r="F72" s="280">
        <f t="shared" si="18"/>
        <v>2300000000</v>
      </c>
      <c r="G72" s="280">
        <f t="shared" si="18"/>
        <v>0</v>
      </c>
      <c r="H72" s="280">
        <f t="shared" si="18"/>
        <v>0</v>
      </c>
      <c r="I72" s="281">
        <f t="shared" si="17"/>
        <v>5317732374</v>
      </c>
      <c r="K72" s="361"/>
    </row>
    <row r="73" spans="1:12">
      <c r="A73" s="546"/>
      <c r="B73" s="563"/>
      <c r="C73" s="564"/>
      <c r="D73" s="89" t="s">
        <v>34</v>
      </c>
      <c r="E73" s="280">
        <f t="shared" si="18"/>
        <v>2250895040</v>
      </c>
      <c r="F73" s="280">
        <f t="shared" si="18"/>
        <v>563572303</v>
      </c>
      <c r="G73" s="280">
        <f t="shared" si="18"/>
        <v>0</v>
      </c>
      <c r="H73" s="280">
        <f t="shared" si="18"/>
        <v>0</v>
      </c>
      <c r="I73" s="281">
        <f t="shared" si="17"/>
        <v>2814467343</v>
      </c>
    </row>
    <row r="74" spans="1:12">
      <c r="A74" s="546"/>
      <c r="B74" s="565"/>
      <c r="C74" s="566"/>
      <c r="D74" s="89" t="s">
        <v>38</v>
      </c>
      <c r="E74" s="280">
        <f t="shared" si="18"/>
        <v>766837334</v>
      </c>
      <c r="F74" s="280">
        <f t="shared" si="18"/>
        <v>1736427697</v>
      </c>
      <c r="G74" s="280">
        <f t="shared" si="18"/>
        <v>0</v>
      </c>
      <c r="H74" s="280">
        <f t="shared" si="18"/>
        <v>0</v>
      </c>
      <c r="I74" s="281">
        <f t="shared" si="17"/>
        <v>2503265031</v>
      </c>
    </row>
    <row r="75" spans="1:12">
      <c r="A75" s="546"/>
      <c r="B75" s="569" t="s">
        <v>237</v>
      </c>
      <c r="C75" s="558" t="s">
        <v>239</v>
      </c>
      <c r="D75" s="270" t="s">
        <v>36</v>
      </c>
      <c r="E75" s="249">
        <v>700000</v>
      </c>
      <c r="F75" s="268">
        <v>0</v>
      </c>
      <c r="G75" s="268">
        <v>0</v>
      </c>
      <c r="H75" s="268">
        <v>0</v>
      </c>
      <c r="I75" s="269">
        <f t="shared" si="16"/>
        <v>700000</v>
      </c>
    </row>
    <row r="76" spans="1:12">
      <c r="A76" s="546"/>
      <c r="B76" s="556"/>
      <c r="C76" s="559"/>
      <c r="D76" s="270" t="s">
        <v>34</v>
      </c>
      <c r="E76" s="249">
        <f>570000-44000</f>
        <v>526000</v>
      </c>
      <c r="F76" s="268">
        <v>0</v>
      </c>
      <c r="G76" s="268">
        <v>0</v>
      </c>
      <c r="H76" s="268">
        <v>0</v>
      </c>
      <c r="I76" s="269">
        <f t="shared" si="16"/>
        <v>526000</v>
      </c>
    </row>
    <row r="77" spans="1:12">
      <c r="A77" s="546"/>
      <c r="B77" s="556"/>
      <c r="C77" s="560"/>
      <c r="D77" s="270" t="s">
        <v>38</v>
      </c>
      <c r="E77" s="249">
        <f>E75-E76</f>
        <v>174000</v>
      </c>
      <c r="F77" s="268">
        <f>F75-F76</f>
        <v>0</v>
      </c>
      <c r="G77" s="268">
        <f>G75-G76</f>
        <v>0</v>
      </c>
      <c r="H77" s="268">
        <f>H75-H76</f>
        <v>0</v>
      </c>
      <c r="I77" s="269">
        <f>E77+F77+G77+H77</f>
        <v>174000</v>
      </c>
    </row>
    <row r="78" spans="1:12">
      <c r="A78" s="546"/>
      <c r="B78" s="556"/>
      <c r="C78" s="558" t="s">
        <v>176</v>
      </c>
      <c r="D78" s="270" t="s">
        <v>36</v>
      </c>
      <c r="E78" s="271">
        <v>87752900</v>
      </c>
      <c r="F78" s="268">
        <v>0</v>
      </c>
      <c r="G78" s="268">
        <v>0</v>
      </c>
      <c r="H78" s="268">
        <v>0</v>
      </c>
      <c r="I78" s="269">
        <f t="shared" ref="I78:I95" si="19">E78+F78+G78+H78</f>
        <v>87752900</v>
      </c>
    </row>
    <row r="79" spans="1:12">
      <c r="A79" s="546"/>
      <c r="B79" s="556"/>
      <c r="C79" s="559"/>
      <c r="D79" s="270" t="s">
        <v>34</v>
      </c>
      <c r="E79" s="274">
        <f>78516750-7312250</f>
        <v>71204500</v>
      </c>
      <c r="F79" s="268">
        <v>0</v>
      </c>
      <c r="G79" s="275">
        <v>0</v>
      </c>
      <c r="H79" s="275">
        <v>0</v>
      </c>
      <c r="I79" s="269">
        <f t="shared" si="19"/>
        <v>71204500</v>
      </c>
    </row>
    <row r="80" spans="1:12">
      <c r="A80" s="546"/>
      <c r="B80" s="556"/>
      <c r="C80" s="560"/>
      <c r="D80" s="276" t="s">
        <v>38</v>
      </c>
      <c r="E80" s="277">
        <f>E78-E79</f>
        <v>16548400</v>
      </c>
      <c r="F80" s="275">
        <f>F78-F79</f>
        <v>0</v>
      </c>
      <c r="G80" s="268">
        <f>G78-G79</f>
        <v>0</v>
      </c>
      <c r="H80" s="268">
        <f>H78-H79</f>
        <v>0</v>
      </c>
      <c r="I80" s="269">
        <f t="shared" si="19"/>
        <v>16548400</v>
      </c>
    </row>
    <row r="81" spans="1:10">
      <c r="A81" s="546"/>
      <c r="B81" s="556"/>
      <c r="C81" s="598" t="s">
        <v>177</v>
      </c>
      <c r="D81" s="270" t="s">
        <v>36</v>
      </c>
      <c r="E81" s="268">
        <v>2560000</v>
      </c>
      <c r="F81" s="268">
        <v>0</v>
      </c>
      <c r="G81" s="268">
        <v>0</v>
      </c>
      <c r="H81" s="268">
        <v>0</v>
      </c>
      <c r="I81" s="269">
        <f t="shared" si="19"/>
        <v>2560000</v>
      </c>
    </row>
    <row r="82" spans="1:10">
      <c r="A82" s="546"/>
      <c r="B82" s="556"/>
      <c r="C82" s="599"/>
      <c r="D82" s="270" t="s">
        <v>34</v>
      </c>
      <c r="E82" s="268">
        <v>2560000</v>
      </c>
      <c r="F82" s="268">
        <v>0</v>
      </c>
      <c r="G82" s="268">
        <v>0</v>
      </c>
      <c r="H82" s="268">
        <v>0</v>
      </c>
      <c r="I82" s="269">
        <f t="shared" si="19"/>
        <v>2560000</v>
      </c>
    </row>
    <row r="83" spans="1:10">
      <c r="A83" s="546"/>
      <c r="B83" s="556"/>
      <c r="C83" s="600"/>
      <c r="D83" s="278" t="s">
        <v>38</v>
      </c>
      <c r="E83" s="272">
        <f>E81-E82</f>
        <v>0</v>
      </c>
      <c r="F83" s="272">
        <f>F81-F82</f>
        <v>0</v>
      </c>
      <c r="G83" s="272">
        <f>G81-G82</f>
        <v>0</v>
      </c>
      <c r="H83" s="272">
        <f>H81-H82</f>
        <v>0</v>
      </c>
      <c r="I83" s="273">
        <f t="shared" si="19"/>
        <v>0</v>
      </c>
    </row>
    <row r="84" spans="1:10">
      <c r="A84" s="546"/>
      <c r="B84" s="556"/>
      <c r="C84" s="598" t="s">
        <v>202</v>
      </c>
      <c r="D84" s="270" t="s">
        <v>36</v>
      </c>
      <c r="E84" s="268">
        <v>4480000</v>
      </c>
      <c r="F84" s="268">
        <v>0</v>
      </c>
      <c r="G84" s="268">
        <v>0</v>
      </c>
      <c r="H84" s="268">
        <v>0</v>
      </c>
      <c r="I84" s="269">
        <f t="shared" ref="I84:I86" si="20">E84+F84+G84+H84</f>
        <v>4480000</v>
      </c>
    </row>
    <row r="85" spans="1:10">
      <c r="A85" s="546"/>
      <c r="B85" s="556"/>
      <c r="C85" s="599"/>
      <c r="D85" s="270" t="s">
        <v>34</v>
      </c>
      <c r="E85" s="268">
        <v>2539000</v>
      </c>
      <c r="F85" s="268">
        <v>0</v>
      </c>
      <c r="G85" s="268">
        <v>0</v>
      </c>
      <c r="H85" s="268">
        <v>0</v>
      </c>
      <c r="I85" s="269">
        <f t="shared" si="20"/>
        <v>2539000</v>
      </c>
    </row>
    <row r="86" spans="1:10">
      <c r="A86" s="546"/>
      <c r="B86" s="556"/>
      <c r="C86" s="600"/>
      <c r="D86" s="278" t="s">
        <v>38</v>
      </c>
      <c r="E86" s="272">
        <f>E84-E85</f>
        <v>1941000</v>
      </c>
      <c r="F86" s="272">
        <f>F84-F85</f>
        <v>0</v>
      </c>
      <c r="G86" s="272">
        <f>G84-G85</f>
        <v>0</v>
      </c>
      <c r="H86" s="272">
        <f>H84-H85</f>
        <v>0</v>
      </c>
      <c r="I86" s="273">
        <f t="shared" si="20"/>
        <v>1941000</v>
      </c>
    </row>
    <row r="87" spans="1:10">
      <c r="A87" s="546"/>
      <c r="B87" s="556"/>
      <c r="C87" s="598" t="s">
        <v>240</v>
      </c>
      <c r="D87" s="270" t="s">
        <v>36</v>
      </c>
      <c r="E87" s="268">
        <v>25000000</v>
      </c>
      <c r="F87" s="268">
        <v>0</v>
      </c>
      <c r="G87" s="268">
        <v>0</v>
      </c>
      <c r="H87" s="268">
        <v>0</v>
      </c>
      <c r="I87" s="269">
        <f t="shared" si="19"/>
        <v>25000000</v>
      </c>
    </row>
    <row r="88" spans="1:10">
      <c r="A88" s="546"/>
      <c r="B88" s="556"/>
      <c r="C88" s="599"/>
      <c r="D88" s="270" t="s">
        <v>34</v>
      </c>
      <c r="E88" s="268">
        <v>19145425</v>
      </c>
      <c r="F88" s="268">
        <v>0</v>
      </c>
      <c r="G88" s="268">
        <v>0</v>
      </c>
      <c r="H88" s="268">
        <v>0</v>
      </c>
      <c r="I88" s="269">
        <f t="shared" si="19"/>
        <v>19145425</v>
      </c>
    </row>
    <row r="89" spans="1:10">
      <c r="A89" s="546"/>
      <c r="B89" s="556"/>
      <c r="C89" s="600"/>
      <c r="D89" s="278" t="s">
        <v>38</v>
      </c>
      <c r="E89" s="272">
        <f>E87-E88</f>
        <v>5854575</v>
      </c>
      <c r="F89" s="272">
        <f>F87-F88</f>
        <v>0</v>
      </c>
      <c r="G89" s="272">
        <f>G87-G88</f>
        <v>0</v>
      </c>
      <c r="H89" s="272">
        <f>H87-H88</f>
        <v>0</v>
      </c>
      <c r="I89" s="273">
        <f t="shared" si="19"/>
        <v>5854575</v>
      </c>
    </row>
    <row r="90" spans="1:10">
      <c r="A90" s="546"/>
      <c r="B90" s="556"/>
      <c r="C90" s="598" t="s">
        <v>180</v>
      </c>
      <c r="D90" s="270" t="s">
        <v>36</v>
      </c>
      <c r="E90" s="268">
        <v>43211040</v>
      </c>
      <c r="F90" s="268">
        <v>0</v>
      </c>
      <c r="G90" s="268">
        <v>0</v>
      </c>
      <c r="H90" s="268">
        <v>0</v>
      </c>
      <c r="I90" s="269">
        <f t="shared" ref="I90:I92" si="21">E90+F90+G90+H90</f>
        <v>43211040</v>
      </c>
    </row>
    <row r="91" spans="1:10">
      <c r="A91" s="546"/>
      <c r="B91" s="556"/>
      <c r="C91" s="599"/>
      <c r="D91" s="270" t="s">
        <v>34</v>
      </c>
      <c r="E91" s="268">
        <f>35174320-2931000</f>
        <v>32243320</v>
      </c>
      <c r="F91" s="268">
        <v>0</v>
      </c>
      <c r="G91" s="268">
        <v>0</v>
      </c>
      <c r="H91" s="268">
        <v>0</v>
      </c>
      <c r="I91" s="269">
        <f t="shared" si="21"/>
        <v>32243320</v>
      </c>
    </row>
    <row r="92" spans="1:10">
      <c r="A92" s="546"/>
      <c r="B92" s="556"/>
      <c r="C92" s="600"/>
      <c r="D92" s="278" t="s">
        <v>38</v>
      </c>
      <c r="E92" s="272">
        <f>E90-E91</f>
        <v>10967720</v>
      </c>
      <c r="F92" s="272">
        <f>F90-F91</f>
        <v>0</v>
      </c>
      <c r="G92" s="272">
        <f>G90-G91</f>
        <v>0</v>
      </c>
      <c r="H92" s="272">
        <f>H90-H91</f>
        <v>0</v>
      </c>
      <c r="I92" s="273">
        <f t="shared" si="21"/>
        <v>10967720</v>
      </c>
    </row>
    <row r="93" spans="1:10">
      <c r="A93" s="546"/>
      <c r="B93" s="556"/>
      <c r="C93" s="598" t="s">
        <v>181</v>
      </c>
      <c r="D93" s="270" t="s">
        <v>36</v>
      </c>
      <c r="E93" s="268">
        <v>70566540</v>
      </c>
      <c r="F93" s="268">
        <v>0</v>
      </c>
      <c r="G93" s="268">
        <v>0</v>
      </c>
      <c r="H93" s="268">
        <v>0</v>
      </c>
      <c r="I93" s="269">
        <f t="shared" si="19"/>
        <v>70566540</v>
      </c>
    </row>
    <row r="94" spans="1:10">
      <c r="A94" s="546"/>
      <c r="B94" s="556"/>
      <c r="C94" s="599"/>
      <c r="D94" s="270" t="s">
        <v>34</v>
      </c>
      <c r="E94" s="268">
        <f>34284900-2932000</f>
        <v>31352900</v>
      </c>
      <c r="F94" s="268">
        <v>0</v>
      </c>
      <c r="G94" s="268">
        <v>0</v>
      </c>
      <c r="H94" s="268">
        <v>0</v>
      </c>
      <c r="I94" s="269">
        <f t="shared" si="19"/>
        <v>31352900</v>
      </c>
      <c r="J94" s="90"/>
    </row>
    <row r="95" spans="1:10">
      <c r="A95" s="546"/>
      <c r="B95" s="556"/>
      <c r="C95" s="600"/>
      <c r="D95" s="278" t="s">
        <v>38</v>
      </c>
      <c r="E95" s="272">
        <f>E93-E94</f>
        <v>39213640</v>
      </c>
      <c r="F95" s="272">
        <f>F93-F94</f>
        <v>0</v>
      </c>
      <c r="G95" s="272">
        <f>G93-G94</f>
        <v>0</v>
      </c>
      <c r="H95" s="272">
        <f>H93-H94</f>
        <v>0</v>
      </c>
      <c r="I95" s="273">
        <f t="shared" si="19"/>
        <v>39213640</v>
      </c>
    </row>
    <row r="96" spans="1:10">
      <c r="A96" s="546"/>
      <c r="B96" s="556"/>
      <c r="C96" s="598" t="s">
        <v>205</v>
      </c>
      <c r="D96" s="270" t="s">
        <v>36</v>
      </c>
      <c r="E96" s="268">
        <v>13417740</v>
      </c>
      <c r="F96" s="268">
        <v>0</v>
      </c>
      <c r="G96" s="268">
        <v>0</v>
      </c>
      <c r="H96" s="268">
        <v>0</v>
      </c>
      <c r="I96" s="269">
        <f t="shared" ref="I96:I98" si="22">E96+F96+G96+H96</f>
        <v>13417740</v>
      </c>
    </row>
    <row r="97" spans="1:9">
      <c r="A97" s="546"/>
      <c r="B97" s="556"/>
      <c r="C97" s="599"/>
      <c r="D97" s="270" t="s">
        <v>34</v>
      </c>
      <c r="E97" s="268">
        <f>5730900-205500</f>
        <v>5525400</v>
      </c>
      <c r="F97" s="268">
        <v>0</v>
      </c>
      <c r="G97" s="268">
        <v>0</v>
      </c>
      <c r="H97" s="268">
        <v>0</v>
      </c>
      <c r="I97" s="269">
        <f t="shared" si="22"/>
        <v>5525400</v>
      </c>
    </row>
    <row r="98" spans="1:9">
      <c r="A98" s="546"/>
      <c r="B98" s="601"/>
      <c r="C98" s="600"/>
      <c r="D98" s="278" t="s">
        <v>38</v>
      </c>
      <c r="E98" s="272">
        <f>E96-E97</f>
        <v>7892340</v>
      </c>
      <c r="F98" s="272">
        <f>F96-F97</f>
        <v>0</v>
      </c>
      <c r="G98" s="272">
        <f>G96-G97</f>
        <v>0</v>
      </c>
      <c r="H98" s="272">
        <f>H96-H97</f>
        <v>0</v>
      </c>
      <c r="I98" s="273">
        <f t="shared" si="22"/>
        <v>7892340</v>
      </c>
    </row>
    <row r="99" spans="1:9">
      <c r="A99" s="546"/>
      <c r="B99" s="563" t="s">
        <v>238</v>
      </c>
      <c r="C99" s="564"/>
      <c r="D99" s="279" t="s">
        <v>36</v>
      </c>
      <c r="E99" s="280">
        <f t="shared" ref="E99:H101" si="23">E75+E78+E81+E84+E87+E90+E93+E96</f>
        <v>247688220</v>
      </c>
      <c r="F99" s="280">
        <f t="shared" si="23"/>
        <v>0</v>
      </c>
      <c r="G99" s="280">
        <f t="shared" si="23"/>
        <v>0</v>
      </c>
      <c r="H99" s="280">
        <f t="shared" si="23"/>
        <v>0</v>
      </c>
      <c r="I99" s="281">
        <f t="shared" ref="I99:I101" si="24">E99+F99+G99+H99</f>
        <v>247688220</v>
      </c>
    </row>
    <row r="100" spans="1:9">
      <c r="A100" s="546"/>
      <c r="B100" s="563"/>
      <c r="C100" s="564"/>
      <c r="D100" s="279" t="s">
        <v>34</v>
      </c>
      <c r="E100" s="280">
        <f t="shared" si="23"/>
        <v>165096545</v>
      </c>
      <c r="F100" s="280">
        <f t="shared" si="23"/>
        <v>0</v>
      </c>
      <c r="G100" s="280">
        <f t="shared" si="23"/>
        <v>0</v>
      </c>
      <c r="H100" s="280">
        <f t="shared" si="23"/>
        <v>0</v>
      </c>
      <c r="I100" s="281">
        <f t="shared" si="24"/>
        <v>165096545</v>
      </c>
    </row>
    <row r="101" spans="1:9" ht="17.25" thickBot="1">
      <c r="A101" s="547"/>
      <c r="B101" s="565"/>
      <c r="C101" s="566"/>
      <c r="D101" s="279" t="s">
        <v>38</v>
      </c>
      <c r="E101" s="280">
        <f t="shared" si="23"/>
        <v>82591675</v>
      </c>
      <c r="F101" s="280">
        <f t="shared" si="23"/>
        <v>0</v>
      </c>
      <c r="G101" s="280">
        <f t="shared" si="23"/>
        <v>0</v>
      </c>
      <c r="H101" s="280">
        <f t="shared" si="23"/>
        <v>0</v>
      </c>
      <c r="I101" s="281">
        <f t="shared" si="24"/>
        <v>82591675</v>
      </c>
    </row>
    <row r="102" spans="1:9">
      <c r="A102" s="536" t="s">
        <v>133</v>
      </c>
      <c r="B102" s="537"/>
      <c r="C102" s="537"/>
      <c r="D102" s="258" t="s">
        <v>36</v>
      </c>
      <c r="E102" s="259">
        <f>E72+E99</f>
        <v>3265420594</v>
      </c>
      <c r="F102" s="259">
        <f t="shared" ref="E102:H104" si="25">F72+F99</f>
        <v>2300000000</v>
      </c>
      <c r="G102" s="259">
        <f t="shared" si="25"/>
        <v>0</v>
      </c>
      <c r="H102" s="259">
        <f t="shared" si="25"/>
        <v>0</v>
      </c>
      <c r="I102" s="260">
        <f t="shared" ref="I102:I107" si="26">E102+F102+G102+H102</f>
        <v>5565420594</v>
      </c>
    </row>
    <row r="103" spans="1:9">
      <c r="A103" s="539"/>
      <c r="B103" s="540"/>
      <c r="C103" s="540"/>
      <c r="D103" s="261" t="s">
        <v>34</v>
      </c>
      <c r="E103" s="262">
        <f>E73+E100</f>
        <v>2415991585</v>
      </c>
      <c r="F103" s="262">
        <f t="shared" si="25"/>
        <v>563572303</v>
      </c>
      <c r="G103" s="262">
        <f t="shared" si="25"/>
        <v>0</v>
      </c>
      <c r="H103" s="262">
        <f t="shared" si="25"/>
        <v>0</v>
      </c>
      <c r="I103" s="263">
        <f>E103+F103+G103+H103</f>
        <v>2979563888</v>
      </c>
    </row>
    <row r="104" spans="1:9" ht="17.25" thickBot="1">
      <c r="A104" s="542"/>
      <c r="B104" s="543"/>
      <c r="C104" s="543"/>
      <c r="D104" s="264" t="s">
        <v>38</v>
      </c>
      <c r="E104" s="265">
        <f t="shared" si="25"/>
        <v>849429009</v>
      </c>
      <c r="F104" s="265">
        <f t="shared" si="25"/>
        <v>1736427697</v>
      </c>
      <c r="G104" s="265">
        <f t="shared" si="25"/>
        <v>0</v>
      </c>
      <c r="H104" s="265">
        <f t="shared" si="25"/>
        <v>0</v>
      </c>
      <c r="I104" s="266">
        <f t="shared" si="26"/>
        <v>2585856706</v>
      </c>
    </row>
    <row r="105" spans="1:9">
      <c r="A105" s="549" t="s">
        <v>241</v>
      </c>
      <c r="B105" s="524" t="s">
        <v>242</v>
      </c>
      <c r="C105" s="552" t="s">
        <v>242</v>
      </c>
      <c r="D105" s="248" t="s">
        <v>36</v>
      </c>
      <c r="E105" s="268">
        <v>0</v>
      </c>
      <c r="F105" s="250">
        <v>0</v>
      </c>
      <c r="G105" s="268">
        <v>0</v>
      </c>
      <c r="H105" s="268">
        <v>0</v>
      </c>
      <c r="I105" s="251">
        <f t="shared" si="26"/>
        <v>0</v>
      </c>
    </row>
    <row r="106" spans="1:9">
      <c r="A106" s="550"/>
      <c r="B106" s="525"/>
      <c r="C106" s="552"/>
      <c r="D106" s="248" t="s">
        <v>34</v>
      </c>
      <c r="E106" s="250">
        <v>259627158</v>
      </c>
      <c r="F106" s="250">
        <v>55282265</v>
      </c>
      <c r="G106" s="250">
        <v>0</v>
      </c>
      <c r="H106" s="250">
        <v>0</v>
      </c>
      <c r="I106" s="251">
        <f t="shared" si="26"/>
        <v>314909423</v>
      </c>
    </row>
    <row r="107" spans="1:9">
      <c r="A107" s="550"/>
      <c r="B107" s="525"/>
      <c r="C107" s="553"/>
      <c r="D107" s="248" t="s">
        <v>38</v>
      </c>
      <c r="E107" s="250">
        <f>E105-E106</f>
        <v>-259627158</v>
      </c>
      <c r="F107" s="250">
        <f>F105-F106</f>
        <v>-55282265</v>
      </c>
      <c r="G107" s="250">
        <f>G105-G106</f>
        <v>0</v>
      </c>
      <c r="H107" s="250">
        <f>H105-H106</f>
        <v>0</v>
      </c>
      <c r="I107" s="251">
        <f t="shared" si="26"/>
        <v>-314909423</v>
      </c>
    </row>
    <row r="108" spans="1:9">
      <c r="A108" s="550"/>
      <c r="B108" s="525"/>
      <c r="C108" s="554" t="s">
        <v>71</v>
      </c>
      <c r="D108" s="252" t="s">
        <v>36</v>
      </c>
      <c r="E108" s="253">
        <f t="shared" ref="E108:H108" si="27">E105</f>
        <v>0</v>
      </c>
      <c r="F108" s="253">
        <f t="shared" si="27"/>
        <v>0</v>
      </c>
      <c r="G108" s="253">
        <f t="shared" si="27"/>
        <v>0</v>
      </c>
      <c r="H108" s="253">
        <f t="shared" si="27"/>
        <v>0</v>
      </c>
      <c r="I108" s="254">
        <f>E108+F108+G108+H108</f>
        <v>0</v>
      </c>
    </row>
    <row r="109" spans="1:9">
      <c r="A109" s="550"/>
      <c r="B109" s="525"/>
      <c r="C109" s="532"/>
      <c r="D109" s="252" t="s">
        <v>34</v>
      </c>
      <c r="E109" s="253">
        <f t="shared" ref="E109:H109" si="28">E106</f>
        <v>259627158</v>
      </c>
      <c r="F109" s="253">
        <f t="shared" si="28"/>
        <v>55282265</v>
      </c>
      <c r="G109" s="253">
        <f t="shared" si="28"/>
        <v>0</v>
      </c>
      <c r="H109" s="253">
        <f t="shared" si="28"/>
        <v>0</v>
      </c>
      <c r="I109" s="254">
        <f>E109+F109+G109+H109</f>
        <v>314909423</v>
      </c>
    </row>
    <row r="110" spans="1:9" ht="17.25" thickBot="1">
      <c r="A110" s="551"/>
      <c r="B110" s="548"/>
      <c r="C110" s="555"/>
      <c r="D110" s="322" t="s">
        <v>38</v>
      </c>
      <c r="E110" s="323">
        <f t="shared" ref="E110:H110" si="29">E107</f>
        <v>-259627158</v>
      </c>
      <c r="F110" s="323">
        <f t="shared" si="29"/>
        <v>-55282265</v>
      </c>
      <c r="G110" s="323">
        <f t="shared" si="29"/>
        <v>0</v>
      </c>
      <c r="H110" s="323">
        <f t="shared" si="29"/>
        <v>0</v>
      </c>
      <c r="I110" s="324">
        <f>E110+F110+G110+H110</f>
        <v>-314909423</v>
      </c>
    </row>
    <row r="111" spans="1:9">
      <c r="A111" s="536" t="s">
        <v>243</v>
      </c>
      <c r="B111" s="537"/>
      <c r="C111" s="538"/>
      <c r="D111" s="296" t="s">
        <v>36</v>
      </c>
      <c r="E111" s="297">
        <f t="shared" ref="E111:H111" si="30">E108</f>
        <v>0</v>
      </c>
      <c r="F111" s="297">
        <f t="shared" si="30"/>
        <v>0</v>
      </c>
      <c r="G111" s="297">
        <f t="shared" si="30"/>
        <v>0</v>
      </c>
      <c r="H111" s="297">
        <f t="shared" si="30"/>
        <v>0</v>
      </c>
      <c r="I111" s="298">
        <f t="shared" ref="I111:I113" si="31">E111+F111+G111+H111</f>
        <v>0</v>
      </c>
    </row>
    <row r="112" spans="1:9">
      <c r="A112" s="539"/>
      <c r="B112" s="540"/>
      <c r="C112" s="541"/>
      <c r="D112" s="299" t="s">
        <v>34</v>
      </c>
      <c r="E112" s="300">
        <f t="shared" ref="E112:H112" si="32">E109</f>
        <v>259627158</v>
      </c>
      <c r="F112" s="300">
        <f t="shared" si="32"/>
        <v>55282265</v>
      </c>
      <c r="G112" s="300">
        <f t="shared" si="32"/>
        <v>0</v>
      </c>
      <c r="H112" s="300">
        <f t="shared" si="32"/>
        <v>0</v>
      </c>
      <c r="I112" s="301">
        <f t="shared" si="31"/>
        <v>314909423</v>
      </c>
    </row>
    <row r="113" spans="1:11" ht="17.25" thickBot="1">
      <c r="A113" s="542"/>
      <c r="B113" s="543"/>
      <c r="C113" s="544"/>
      <c r="D113" s="302" t="s">
        <v>38</v>
      </c>
      <c r="E113" s="303">
        <f t="shared" ref="E113:H113" si="33">E110</f>
        <v>-259627158</v>
      </c>
      <c r="F113" s="303">
        <f t="shared" si="33"/>
        <v>-55282265</v>
      </c>
      <c r="G113" s="303">
        <f t="shared" si="33"/>
        <v>0</v>
      </c>
      <c r="H113" s="303">
        <f t="shared" si="33"/>
        <v>0</v>
      </c>
      <c r="I113" s="304">
        <f t="shared" si="31"/>
        <v>-314909423</v>
      </c>
    </row>
    <row r="114" spans="1:11">
      <c r="A114" s="549" t="s">
        <v>137</v>
      </c>
      <c r="B114" s="524" t="s">
        <v>135</v>
      </c>
      <c r="C114" s="552" t="s">
        <v>104</v>
      </c>
      <c r="D114" s="248" t="s">
        <v>36</v>
      </c>
      <c r="E114" s="268">
        <v>0</v>
      </c>
      <c r="F114" s="250">
        <v>0</v>
      </c>
      <c r="G114" s="268">
        <v>0</v>
      </c>
      <c r="H114" s="268">
        <v>0</v>
      </c>
      <c r="I114" s="251">
        <f t="shared" ref="I114:I125" si="34">E114+F114+G114+H114</f>
        <v>0</v>
      </c>
    </row>
    <row r="115" spans="1:11">
      <c r="A115" s="550"/>
      <c r="B115" s="525"/>
      <c r="C115" s="552"/>
      <c r="D115" s="248" t="s">
        <v>34</v>
      </c>
      <c r="E115" s="250">
        <v>0</v>
      </c>
      <c r="F115" s="250">
        <v>0</v>
      </c>
      <c r="G115" s="250">
        <v>0</v>
      </c>
      <c r="H115" s="250">
        <v>0</v>
      </c>
      <c r="I115" s="251">
        <f t="shared" si="34"/>
        <v>0</v>
      </c>
    </row>
    <row r="116" spans="1:11">
      <c r="A116" s="550"/>
      <c r="B116" s="525"/>
      <c r="C116" s="553"/>
      <c r="D116" s="248" t="s">
        <v>38</v>
      </c>
      <c r="E116" s="250">
        <f>E114-E115</f>
        <v>0</v>
      </c>
      <c r="F116" s="250">
        <f>F114-F115</f>
        <v>0</v>
      </c>
      <c r="G116" s="250">
        <f>G114-G115</f>
        <v>0</v>
      </c>
      <c r="H116" s="250">
        <f>H114-H115</f>
        <v>0</v>
      </c>
      <c r="I116" s="251">
        <f t="shared" si="34"/>
        <v>0</v>
      </c>
    </row>
    <row r="117" spans="1:11">
      <c r="A117" s="550"/>
      <c r="B117" s="525"/>
      <c r="C117" s="554" t="s">
        <v>71</v>
      </c>
      <c r="D117" s="252" t="s">
        <v>36</v>
      </c>
      <c r="E117" s="253">
        <f t="shared" ref="E117:H122" si="35">E114</f>
        <v>0</v>
      </c>
      <c r="F117" s="253">
        <f t="shared" si="35"/>
        <v>0</v>
      </c>
      <c r="G117" s="253">
        <f t="shared" si="35"/>
        <v>0</v>
      </c>
      <c r="H117" s="253">
        <f t="shared" si="35"/>
        <v>0</v>
      </c>
      <c r="I117" s="254">
        <f>E117+F117+G117+H117</f>
        <v>0</v>
      </c>
    </row>
    <row r="118" spans="1:11">
      <c r="A118" s="550"/>
      <c r="B118" s="525"/>
      <c r="C118" s="532"/>
      <c r="D118" s="252" t="s">
        <v>34</v>
      </c>
      <c r="E118" s="253">
        <f t="shared" si="35"/>
        <v>0</v>
      </c>
      <c r="F118" s="253">
        <f t="shared" si="35"/>
        <v>0</v>
      </c>
      <c r="G118" s="253">
        <f t="shared" si="35"/>
        <v>0</v>
      </c>
      <c r="H118" s="253">
        <f t="shared" si="35"/>
        <v>0</v>
      </c>
      <c r="I118" s="254">
        <f>E118+F118+G118+H118</f>
        <v>0</v>
      </c>
    </row>
    <row r="119" spans="1:11" ht="17.25" thickBot="1">
      <c r="A119" s="551"/>
      <c r="B119" s="548"/>
      <c r="C119" s="555"/>
      <c r="D119" s="322" t="s">
        <v>38</v>
      </c>
      <c r="E119" s="323">
        <f t="shared" si="35"/>
        <v>0</v>
      </c>
      <c r="F119" s="323">
        <f t="shared" si="35"/>
        <v>0</v>
      </c>
      <c r="G119" s="323">
        <f t="shared" si="35"/>
        <v>0</v>
      </c>
      <c r="H119" s="323">
        <f t="shared" si="35"/>
        <v>0</v>
      </c>
      <c r="I119" s="324">
        <f>E119+F119+G119+H119</f>
        <v>0</v>
      </c>
    </row>
    <row r="120" spans="1:11">
      <c r="A120" s="536" t="s">
        <v>136</v>
      </c>
      <c r="B120" s="537"/>
      <c r="C120" s="538"/>
      <c r="D120" s="296" t="s">
        <v>36</v>
      </c>
      <c r="E120" s="297">
        <f t="shared" si="35"/>
        <v>0</v>
      </c>
      <c r="F120" s="297">
        <f t="shared" si="35"/>
        <v>0</v>
      </c>
      <c r="G120" s="297">
        <f t="shared" si="35"/>
        <v>0</v>
      </c>
      <c r="H120" s="297">
        <f t="shared" si="35"/>
        <v>0</v>
      </c>
      <c r="I120" s="298">
        <f t="shared" si="34"/>
        <v>0</v>
      </c>
    </row>
    <row r="121" spans="1:11">
      <c r="A121" s="539"/>
      <c r="B121" s="540"/>
      <c r="C121" s="541"/>
      <c r="D121" s="299" t="s">
        <v>34</v>
      </c>
      <c r="E121" s="300">
        <f t="shared" si="35"/>
        <v>0</v>
      </c>
      <c r="F121" s="300">
        <f t="shared" si="35"/>
        <v>0</v>
      </c>
      <c r="G121" s="300">
        <f t="shared" si="35"/>
        <v>0</v>
      </c>
      <c r="H121" s="300">
        <f t="shared" si="35"/>
        <v>0</v>
      </c>
      <c r="I121" s="301">
        <f t="shared" si="34"/>
        <v>0</v>
      </c>
    </row>
    <row r="122" spans="1:11" ht="17.25" thickBot="1">
      <c r="A122" s="542"/>
      <c r="B122" s="543"/>
      <c r="C122" s="544"/>
      <c r="D122" s="302" t="s">
        <v>38</v>
      </c>
      <c r="E122" s="303">
        <f t="shared" si="35"/>
        <v>0</v>
      </c>
      <c r="F122" s="303">
        <f t="shared" si="35"/>
        <v>0</v>
      </c>
      <c r="G122" s="303">
        <f t="shared" si="35"/>
        <v>0</v>
      </c>
      <c r="H122" s="303">
        <f t="shared" si="35"/>
        <v>0</v>
      </c>
      <c r="I122" s="304">
        <f t="shared" si="34"/>
        <v>0</v>
      </c>
    </row>
    <row r="123" spans="1:11">
      <c r="A123" s="545" t="s">
        <v>126</v>
      </c>
      <c r="B123" s="524" t="s">
        <v>125</v>
      </c>
      <c r="C123" s="527" t="s">
        <v>103</v>
      </c>
      <c r="D123" s="293" t="s">
        <v>36</v>
      </c>
      <c r="E123" s="294">
        <v>346937493</v>
      </c>
      <c r="F123" s="294">
        <v>0</v>
      </c>
      <c r="G123" s="294">
        <v>0</v>
      </c>
      <c r="H123" s="294">
        <v>0</v>
      </c>
      <c r="I123" s="295">
        <f>E123+F123+G123+H123</f>
        <v>346937493</v>
      </c>
      <c r="K123" s="366"/>
    </row>
    <row r="124" spans="1:11">
      <c r="A124" s="546"/>
      <c r="B124" s="525"/>
      <c r="C124" s="528"/>
      <c r="D124" s="248" t="s">
        <v>34</v>
      </c>
      <c r="E124" s="250">
        <f>336492488-223521</f>
        <v>336268967</v>
      </c>
      <c r="F124" s="250">
        <v>223521</v>
      </c>
      <c r="G124" s="250">
        <v>0</v>
      </c>
      <c r="H124" s="250">
        <v>0</v>
      </c>
      <c r="I124" s="251">
        <f t="shared" si="34"/>
        <v>336492488</v>
      </c>
    </row>
    <row r="125" spans="1:11">
      <c r="A125" s="546"/>
      <c r="B125" s="526"/>
      <c r="C125" s="529"/>
      <c r="D125" s="248" t="s">
        <v>38</v>
      </c>
      <c r="E125" s="250">
        <f>E123-E124</f>
        <v>10668526</v>
      </c>
      <c r="F125" s="250">
        <f>F123-F124</f>
        <v>-223521</v>
      </c>
      <c r="G125" s="250">
        <f>G123-G124</f>
        <v>0</v>
      </c>
      <c r="H125" s="250">
        <f>H123-H124</f>
        <v>0</v>
      </c>
      <c r="I125" s="251">
        <f t="shared" si="34"/>
        <v>10445005</v>
      </c>
    </row>
    <row r="126" spans="1:11">
      <c r="A126" s="546"/>
      <c r="B126" s="532" t="s">
        <v>102</v>
      </c>
      <c r="C126" s="533"/>
      <c r="D126" s="252" t="s">
        <v>36</v>
      </c>
      <c r="E126" s="253">
        <f>E123</f>
        <v>346937493</v>
      </c>
      <c r="F126" s="253">
        <f t="shared" ref="E126:H131" si="36">F123</f>
        <v>0</v>
      </c>
      <c r="G126" s="253">
        <f t="shared" si="36"/>
        <v>0</v>
      </c>
      <c r="H126" s="253">
        <f t="shared" si="36"/>
        <v>0</v>
      </c>
      <c r="I126" s="254">
        <f t="shared" ref="I126:I143" si="37">E126+F126+G126+H126</f>
        <v>346937493</v>
      </c>
    </row>
    <row r="127" spans="1:11">
      <c r="A127" s="546"/>
      <c r="B127" s="532"/>
      <c r="C127" s="533"/>
      <c r="D127" s="252" t="s">
        <v>34</v>
      </c>
      <c r="E127" s="253">
        <f>E124</f>
        <v>336268967</v>
      </c>
      <c r="F127" s="253">
        <f t="shared" si="36"/>
        <v>223521</v>
      </c>
      <c r="G127" s="253">
        <f t="shared" si="36"/>
        <v>0</v>
      </c>
      <c r="H127" s="253">
        <f t="shared" si="36"/>
        <v>0</v>
      </c>
      <c r="I127" s="254">
        <f t="shared" si="37"/>
        <v>336492488</v>
      </c>
    </row>
    <row r="128" spans="1:11" ht="17.25" thickBot="1">
      <c r="A128" s="547"/>
      <c r="B128" s="534"/>
      <c r="C128" s="535"/>
      <c r="D128" s="255" t="s">
        <v>38</v>
      </c>
      <c r="E128" s="256">
        <f>E125</f>
        <v>10668526</v>
      </c>
      <c r="F128" s="256">
        <f t="shared" si="36"/>
        <v>-223521</v>
      </c>
      <c r="G128" s="256">
        <f t="shared" si="36"/>
        <v>0</v>
      </c>
      <c r="H128" s="256">
        <f t="shared" si="36"/>
        <v>0</v>
      </c>
      <c r="I128" s="257">
        <f t="shared" si="37"/>
        <v>10445005</v>
      </c>
    </row>
    <row r="129" spans="1:11">
      <c r="A129" s="536" t="s">
        <v>134</v>
      </c>
      <c r="B129" s="537"/>
      <c r="C129" s="538"/>
      <c r="D129" s="296" t="s">
        <v>36</v>
      </c>
      <c r="E129" s="297">
        <f>E126</f>
        <v>346937493</v>
      </c>
      <c r="F129" s="297">
        <f t="shared" si="36"/>
        <v>0</v>
      </c>
      <c r="G129" s="297">
        <f t="shared" si="36"/>
        <v>0</v>
      </c>
      <c r="H129" s="297">
        <f t="shared" si="36"/>
        <v>0</v>
      </c>
      <c r="I129" s="298">
        <f t="shared" si="37"/>
        <v>346937493</v>
      </c>
    </row>
    <row r="130" spans="1:11">
      <c r="A130" s="539"/>
      <c r="B130" s="540"/>
      <c r="C130" s="541"/>
      <c r="D130" s="299" t="s">
        <v>34</v>
      </c>
      <c r="E130" s="300">
        <f>E127</f>
        <v>336268967</v>
      </c>
      <c r="F130" s="300">
        <f t="shared" si="36"/>
        <v>223521</v>
      </c>
      <c r="G130" s="300">
        <f t="shared" si="36"/>
        <v>0</v>
      </c>
      <c r="H130" s="300">
        <f t="shared" si="36"/>
        <v>0</v>
      </c>
      <c r="I130" s="301">
        <f t="shared" si="37"/>
        <v>336492488</v>
      </c>
    </row>
    <row r="131" spans="1:11" ht="17.25" thickBot="1">
      <c r="A131" s="542"/>
      <c r="B131" s="543"/>
      <c r="C131" s="544"/>
      <c r="D131" s="302" t="s">
        <v>38</v>
      </c>
      <c r="E131" s="303">
        <f t="shared" si="36"/>
        <v>10668526</v>
      </c>
      <c r="F131" s="303">
        <f t="shared" si="36"/>
        <v>-223521</v>
      </c>
      <c r="G131" s="303">
        <f t="shared" si="36"/>
        <v>0</v>
      </c>
      <c r="H131" s="303">
        <f t="shared" si="36"/>
        <v>0</v>
      </c>
      <c r="I131" s="304">
        <f t="shared" si="37"/>
        <v>10445005</v>
      </c>
    </row>
    <row r="132" spans="1:11">
      <c r="A132" s="545" t="s">
        <v>140</v>
      </c>
      <c r="B132" s="524" t="s">
        <v>138</v>
      </c>
      <c r="C132" s="527" t="s">
        <v>78</v>
      </c>
      <c r="D132" s="293" t="s">
        <v>36</v>
      </c>
      <c r="E132" s="294">
        <v>0</v>
      </c>
      <c r="F132" s="305">
        <v>0</v>
      </c>
      <c r="G132" s="305">
        <v>0</v>
      </c>
      <c r="H132" s="305">
        <v>0</v>
      </c>
      <c r="I132" s="295">
        <f t="shared" si="37"/>
        <v>0</v>
      </c>
    </row>
    <row r="133" spans="1:11">
      <c r="A133" s="546"/>
      <c r="B133" s="525"/>
      <c r="C133" s="528"/>
      <c r="D133" s="248" t="s">
        <v>34</v>
      </c>
      <c r="E133" s="250">
        <v>421554794</v>
      </c>
      <c r="F133" s="289">
        <v>223521</v>
      </c>
      <c r="G133" s="250">
        <v>0</v>
      </c>
      <c r="H133" s="250">
        <v>0</v>
      </c>
      <c r="I133" s="251">
        <f t="shared" si="37"/>
        <v>421778315</v>
      </c>
    </row>
    <row r="134" spans="1:11">
      <c r="A134" s="546"/>
      <c r="B134" s="525"/>
      <c r="C134" s="529"/>
      <c r="D134" s="248" t="s">
        <v>38</v>
      </c>
      <c r="E134" s="250">
        <f>E132-E133</f>
        <v>-421554794</v>
      </c>
      <c r="F134" s="289">
        <f>F132-F133</f>
        <v>-223521</v>
      </c>
      <c r="G134" s="289">
        <v>0</v>
      </c>
      <c r="H134" s="289">
        <f>H132-H133</f>
        <v>0</v>
      </c>
      <c r="I134" s="251">
        <f t="shared" si="37"/>
        <v>-421778315</v>
      </c>
    </row>
    <row r="135" spans="1:11">
      <c r="A135" s="546"/>
      <c r="B135" s="525"/>
      <c r="C135" s="530" t="s">
        <v>71</v>
      </c>
      <c r="D135" s="252" t="s">
        <v>36</v>
      </c>
      <c r="E135" s="253">
        <f t="shared" ref="E135:H140" si="38">E132</f>
        <v>0</v>
      </c>
      <c r="F135" s="253">
        <f t="shared" si="38"/>
        <v>0</v>
      </c>
      <c r="G135" s="253">
        <f t="shared" si="38"/>
        <v>0</v>
      </c>
      <c r="H135" s="253">
        <f t="shared" si="38"/>
        <v>0</v>
      </c>
      <c r="I135" s="254">
        <f>E135+F135+G135+H135</f>
        <v>0</v>
      </c>
    </row>
    <row r="136" spans="1:11">
      <c r="A136" s="546"/>
      <c r="B136" s="525"/>
      <c r="C136" s="531"/>
      <c r="D136" s="252" t="s">
        <v>34</v>
      </c>
      <c r="E136" s="253">
        <f t="shared" si="38"/>
        <v>421554794</v>
      </c>
      <c r="F136" s="253">
        <f t="shared" si="38"/>
        <v>223521</v>
      </c>
      <c r="G136" s="253">
        <f t="shared" si="38"/>
        <v>0</v>
      </c>
      <c r="H136" s="253">
        <f t="shared" si="38"/>
        <v>0</v>
      </c>
      <c r="I136" s="254">
        <f t="shared" si="37"/>
        <v>421778315</v>
      </c>
    </row>
    <row r="137" spans="1:11" ht="17.25" thickBot="1">
      <c r="A137" s="547"/>
      <c r="B137" s="548"/>
      <c r="C137" s="531"/>
      <c r="D137" s="255" t="s">
        <v>38</v>
      </c>
      <c r="E137" s="253">
        <f t="shared" si="38"/>
        <v>-421554794</v>
      </c>
      <c r="F137" s="253">
        <f t="shared" si="38"/>
        <v>-223521</v>
      </c>
      <c r="G137" s="253">
        <f t="shared" si="38"/>
        <v>0</v>
      </c>
      <c r="H137" s="253">
        <f t="shared" si="38"/>
        <v>0</v>
      </c>
      <c r="I137" s="254">
        <f t="shared" si="37"/>
        <v>-421778315</v>
      </c>
    </row>
    <row r="138" spans="1:11">
      <c r="A138" s="536" t="s">
        <v>139</v>
      </c>
      <c r="B138" s="537"/>
      <c r="C138" s="538"/>
      <c r="D138" s="296" t="s">
        <v>36</v>
      </c>
      <c r="E138" s="306">
        <f>E135</f>
        <v>0</v>
      </c>
      <c r="F138" s="306">
        <f t="shared" si="38"/>
        <v>0</v>
      </c>
      <c r="G138" s="306">
        <f t="shared" si="38"/>
        <v>0</v>
      </c>
      <c r="H138" s="306">
        <f t="shared" si="38"/>
        <v>0</v>
      </c>
      <c r="I138" s="307">
        <f>E138+F138+G138+H138</f>
        <v>0</v>
      </c>
    </row>
    <row r="139" spans="1:11">
      <c r="A139" s="539"/>
      <c r="B139" s="540"/>
      <c r="C139" s="541"/>
      <c r="D139" s="299" t="s">
        <v>34</v>
      </c>
      <c r="E139" s="308">
        <f>E136</f>
        <v>421554794</v>
      </c>
      <c r="F139" s="308">
        <f t="shared" si="38"/>
        <v>223521</v>
      </c>
      <c r="G139" s="308">
        <f t="shared" si="38"/>
        <v>0</v>
      </c>
      <c r="H139" s="308">
        <f t="shared" si="38"/>
        <v>0</v>
      </c>
      <c r="I139" s="309">
        <f t="shared" si="37"/>
        <v>421778315</v>
      </c>
    </row>
    <row r="140" spans="1:11" ht="17.25" thickBot="1">
      <c r="A140" s="542"/>
      <c r="B140" s="543"/>
      <c r="C140" s="544"/>
      <c r="D140" s="310" t="s">
        <v>38</v>
      </c>
      <c r="E140" s="311">
        <f>E137</f>
        <v>-421554794</v>
      </c>
      <c r="F140" s="311">
        <f t="shared" si="38"/>
        <v>-223521</v>
      </c>
      <c r="G140" s="311">
        <f t="shared" si="38"/>
        <v>0</v>
      </c>
      <c r="H140" s="311">
        <f t="shared" si="38"/>
        <v>0</v>
      </c>
      <c r="I140" s="312">
        <f t="shared" si="37"/>
        <v>-421778315</v>
      </c>
    </row>
    <row r="141" spans="1:11">
      <c r="A141" s="515" t="s">
        <v>53</v>
      </c>
      <c r="B141" s="516"/>
      <c r="C141" s="517"/>
      <c r="D141" s="313" t="s">
        <v>36</v>
      </c>
      <c r="E141" s="314">
        <f t="shared" ref="E141:H143" si="39">SUM(E138,E129,E120,E102,E111,E63,E48)</f>
        <v>3865208567</v>
      </c>
      <c r="F141" s="314">
        <f t="shared" si="39"/>
        <v>2300000000</v>
      </c>
      <c r="G141" s="314">
        <f t="shared" si="39"/>
        <v>0</v>
      </c>
      <c r="H141" s="314">
        <f t="shared" si="39"/>
        <v>0</v>
      </c>
      <c r="I141" s="315">
        <f t="shared" si="37"/>
        <v>6165208567</v>
      </c>
      <c r="K141" s="366"/>
    </row>
    <row r="142" spans="1:11">
      <c r="A142" s="518"/>
      <c r="B142" s="519"/>
      <c r="C142" s="520"/>
      <c r="D142" s="316" t="s">
        <v>34</v>
      </c>
      <c r="E142" s="317">
        <f t="shared" si="39"/>
        <v>3672588489</v>
      </c>
      <c r="F142" s="317">
        <f t="shared" si="39"/>
        <v>619301610</v>
      </c>
      <c r="G142" s="317">
        <f t="shared" si="39"/>
        <v>0</v>
      </c>
      <c r="H142" s="317">
        <f t="shared" si="39"/>
        <v>0</v>
      </c>
      <c r="I142" s="318">
        <f t="shared" si="37"/>
        <v>4291890099</v>
      </c>
      <c r="K142" s="366"/>
    </row>
    <row r="143" spans="1:11" ht="17.25" thickBot="1">
      <c r="A143" s="521"/>
      <c r="B143" s="522"/>
      <c r="C143" s="523"/>
      <c r="D143" s="319" t="s">
        <v>38</v>
      </c>
      <c r="E143" s="320">
        <f t="shared" si="39"/>
        <v>192620078</v>
      </c>
      <c r="F143" s="320">
        <f t="shared" si="39"/>
        <v>1680698390</v>
      </c>
      <c r="G143" s="320">
        <f t="shared" si="39"/>
        <v>0</v>
      </c>
      <c r="H143" s="320">
        <f t="shared" si="39"/>
        <v>0</v>
      </c>
      <c r="I143" s="321">
        <f t="shared" si="37"/>
        <v>1873318468</v>
      </c>
    </row>
  </sheetData>
  <sheetProtection algorithmName="SHA-512" hashValue="HRGjwDA4QGym9ROhILQ4PmfoIqzUlV6ZtEEh3xFoFRC/XLzJ0ro5tQLX6jyWSmLDY3A+gHa170ACXkaT5a0jkA==" saltValue="i9rsGmRNQKgxUT9z1ujIXA==" spinCount="100000" sheet="1" objects="1" scenarios="1"/>
  <mergeCells count="71">
    <mergeCell ref="B99:C101"/>
    <mergeCell ref="C96:C98"/>
    <mergeCell ref="B66:B71"/>
    <mergeCell ref="C78:C80"/>
    <mergeCell ref="C69:C71"/>
    <mergeCell ref="A48:C50"/>
    <mergeCell ref="B45:C47"/>
    <mergeCell ref="A66:A101"/>
    <mergeCell ref="A51:A62"/>
    <mergeCell ref="C51:C53"/>
    <mergeCell ref="B51:B59"/>
    <mergeCell ref="A63:C65"/>
    <mergeCell ref="C93:C95"/>
    <mergeCell ref="C90:C92"/>
    <mergeCell ref="C87:C89"/>
    <mergeCell ref="C84:C86"/>
    <mergeCell ref="C81:C83"/>
    <mergeCell ref="B72:C74"/>
    <mergeCell ref="B75:B98"/>
    <mergeCell ref="B60:C62"/>
    <mergeCell ref="C54:C56"/>
    <mergeCell ref="C12:C14"/>
    <mergeCell ref="B30:B44"/>
    <mergeCell ref="B6:B20"/>
    <mergeCell ref="A6:A47"/>
    <mergeCell ref="C39:C41"/>
    <mergeCell ref="C33:C35"/>
    <mergeCell ref="C9:C11"/>
    <mergeCell ref="C6:C8"/>
    <mergeCell ref="C30:C32"/>
    <mergeCell ref="C15:C17"/>
    <mergeCell ref="B21:C23"/>
    <mergeCell ref="C24:C26"/>
    <mergeCell ref="C18:C20"/>
    <mergeCell ref="A102:C104"/>
    <mergeCell ref="A1:I2"/>
    <mergeCell ref="C66:C68"/>
    <mergeCell ref="C75:C77"/>
    <mergeCell ref="C57:C59"/>
    <mergeCell ref="B24:B26"/>
    <mergeCell ref="B27:C29"/>
    <mergeCell ref="C36:C38"/>
    <mergeCell ref="H4:H5"/>
    <mergeCell ref="I4:I5"/>
    <mergeCell ref="D4:D5"/>
    <mergeCell ref="E4:E5"/>
    <mergeCell ref="F4:F5"/>
    <mergeCell ref="G4:G5"/>
    <mergeCell ref="A4:C4"/>
    <mergeCell ref="C42:C44"/>
    <mergeCell ref="B114:B119"/>
    <mergeCell ref="A120:C122"/>
    <mergeCell ref="A105:A110"/>
    <mergeCell ref="B105:B110"/>
    <mergeCell ref="A114:A119"/>
    <mergeCell ref="C105:C107"/>
    <mergeCell ref="C108:C110"/>
    <mergeCell ref="A111:C113"/>
    <mergeCell ref="C117:C119"/>
    <mergeCell ref="C114:C116"/>
    <mergeCell ref="A141:C143"/>
    <mergeCell ref="B123:B125"/>
    <mergeCell ref="C132:C134"/>
    <mergeCell ref="C123:C125"/>
    <mergeCell ref="C135:C137"/>
    <mergeCell ref="B126:C128"/>
    <mergeCell ref="A129:C131"/>
    <mergeCell ref="A138:C140"/>
    <mergeCell ref="A132:A137"/>
    <mergeCell ref="B132:B137"/>
    <mergeCell ref="A123:A128"/>
  </mergeCells>
  <phoneticPr fontId="9" type="noConversion"/>
  <pageMargins left="0.7" right="0.7" top="0.75" bottom="0.75" header="0.3" footer="0.3"/>
  <pageSetup paperSize="9" scale="5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>
      <selection sqref="A1:E1"/>
    </sheetView>
  </sheetViews>
  <sheetFormatPr defaultColWidth="9" defaultRowHeight="13.5"/>
  <cols>
    <col min="1" max="1" width="13.125" style="22" bestFit="1" customWidth="1"/>
    <col min="2" max="2" width="23.25" style="23" bestFit="1" customWidth="1"/>
    <col min="3" max="3" width="16.25" style="24" customWidth="1"/>
    <col min="4" max="4" width="21.625" style="25" customWidth="1"/>
    <col min="5" max="5" width="8.75" style="22" customWidth="1"/>
    <col min="6" max="16384" width="9" style="2"/>
  </cols>
  <sheetData>
    <row r="1" spans="1:5" ht="32.25" customHeight="1">
      <c r="A1" s="605" t="s">
        <v>255</v>
      </c>
      <c r="B1" s="605"/>
      <c r="C1" s="605"/>
      <c r="D1" s="605"/>
      <c r="E1" s="605"/>
    </row>
    <row r="2" spans="1:5" ht="20.25" customHeight="1" thickBot="1">
      <c r="A2" s="151" t="s">
        <v>165</v>
      </c>
      <c r="B2" s="45"/>
      <c r="C2" s="46"/>
      <c r="D2" s="47"/>
      <c r="E2" s="48" t="s">
        <v>8</v>
      </c>
    </row>
    <row r="3" spans="1:5" s="3" customFormat="1" ht="26.25" customHeight="1" thickBot="1">
      <c r="A3" s="352" t="s">
        <v>51</v>
      </c>
      <c r="B3" s="353" t="s">
        <v>56</v>
      </c>
      <c r="C3" s="65" t="s">
        <v>9</v>
      </c>
      <c r="D3" s="354" t="s">
        <v>6</v>
      </c>
      <c r="E3" s="355" t="s">
        <v>39</v>
      </c>
    </row>
    <row r="4" spans="1:5" s="3" customFormat="1" ht="26.25" customHeight="1">
      <c r="A4" s="608" t="s">
        <v>183</v>
      </c>
      <c r="B4" s="610" t="s">
        <v>188</v>
      </c>
      <c r="C4" s="391">
        <v>168218231</v>
      </c>
      <c r="D4" s="392" t="s">
        <v>164</v>
      </c>
      <c r="E4" s="163"/>
    </row>
    <row r="5" spans="1:5" s="3" customFormat="1" ht="26.25" customHeight="1">
      <c r="A5" s="609"/>
      <c r="B5" s="611"/>
      <c r="C5" s="198">
        <v>769326404</v>
      </c>
      <c r="D5" s="108" t="s">
        <v>184</v>
      </c>
      <c r="E5" s="107"/>
    </row>
    <row r="6" spans="1:5" s="3" customFormat="1" ht="23.25" customHeight="1" thickBot="1">
      <c r="A6" s="416" t="s">
        <v>287</v>
      </c>
      <c r="B6" s="369" t="s">
        <v>187</v>
      </c>
      <c r="C6" s="417">
        <v>40000</v>
      </c>
      <c r="D6" s="210" t="s">
        <v>164</v>
      </c>
      <c r="E6" s="122"/>
    </row>
    <row r="7" spans="1:5" s="3" customFormat="1" ht="23.25" customHeight="1" thickBot="1">
      <c r="A7" s="606" t="s">
        <v>89</v>
      </c>
      <c r="B7" s="607"/>
      <c r="C7" s="418">
        <f>SUM(C4:C6)</f>
        <v>937584635</v>
      </c>
      <c r="D7" s="419"/>
      <c r="E7" s="52"/>
    </row>
    <row r="8" spans="1:5" s="3" customFormat="1" ht="23.25" customHeight="1">
      <c r="A8" s="22"/>
      <c r="B8" s="23"/>
      <c r="C8" s="24"/>
      <c r="D8" s="25"/>
      <c r="E8" s="22"/>
    </row>
    <row r="9" spans="1:5" s="3" customFormat="1" ht="23.25" customHeight="1">
      <c r="A9" s="22"/>
      <c r="B9" s="23"/>
      <c r="C9" s="24"/>
      <c r="D9" s="25"/>
      <c r="E9" s="22"/>
    </row>
    <row r="10" spans="1:5" s="3" customFormat="1">
      <c r="A10" s="22"/>
      <c r="B10" s="23"/>
      <c r="C10" s="24"/>
      <c r="D10" s="25"/>
      <c r="E10" s="22"/>
    </row>
  </sheetData>
  <sheetProtection algorithmName="SHA-512" hashValue="Vnc3goeBJEyFZ63jGSLsXXyuBc4PYKcRSUjJ/PuYERGC7vWSyBWapapMgcKdbU72n9zdgle15STV99SeYRwg6w==" saltValue="cU8MnwXFc5wTKP7UYibcmw==" spinCount="100000" sheet="1" objects="1" scenarios="1"/>
  <mergeCells count="4">
    <mergeCell ref="A1:E1"/>
    <mergeCell ref="A7:B7"/>
    <mergeCell ref="A4:A5"/>
    <mergeCell ref="B4:B5"/>
  </mergeCells>
  <phoneticPr fontId="9" type="noConversion"/>
  <pageMargins left="0.5" right="0.5" top="1" bottom="0.54000002145767212" header="0.5" footer="0.5"/>
  <pageSetup paperSize="9" scale="9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zoomScaleNormal="100" workbookViewId="0">
      <selection sqref="A1:F1"/>
    </sheetView>
  </sheetViews>
  <sheetFormatPr defaultColWidth="9" defaultRowHeight="13.5"/>
  <cols>
    <col min="1" max="1" width="18.25" style="22" customWidth="1"/>
    <col min="2" max="2" width="21.125" style="23" customWidth="1"/>
    <col min="3" max="3" width="24" style="23" bestFit="1" customWidth="1"/>
    <col min="4" max="4" width="16.25" style="24" customWidth="1"/>
    <col min="5" max="5" width="22.75" style="25" bestFit="1" customWidth="1"/>
    <col min="6" max="6" width="8.75" style="22" customWidth="1"/>
    <col min="7" max="16384" width="9" style="2"/>
  </cols>
  <sheetData>
    <row r="1" spans="1:6" ht="32.25" customHeight="1">
      <c r="A1" s="605" t="s">
        <v>256</v>
      </c>
      <c r="B1" s="605"/>
      <c r="C1" s="605"/>
      <c r="D1" s="605"/>
      <c r="E1" s="605"/>
      <c r="F1" s="605"/>
    </row>
    <row r="2" spans="1:6" ht="20.25" customHeight="1" thickBot="1">
      <c r="A2" s="151" t="s">
        <v>165</v>
      </c>
      <c r="B2" s="45"/>
      <c r="C2" s="45"/>
      <c r="D2" s="46"/>
      <c r="E2" s="47"/>
      <c r="F2" s="48" t="s">
        <v>8</v>
      </c>
    </row>
    <row r="3" spans="1:6" s="3" customFormat="1" ht="26.25" customHeight="1" thickBot="1">
      <c r="A3" s="49" t="s">
        <v>51</v>
      </c>
      <c r="B3" s="615" t="s">
        <v>56</v>
      </c>
      <c r="C3" s="616"/>
      <c r="D3" s="205" t="s">
        <v>9</v>
      </c>
      <c r="E3" s="50" t="s">
        <v>6</v>
      </c>
      <c r="F3" s="51" t="s">
        <v>39</v>
      </c>
    </row>
    <row r="4" spans="1:6" s="3" customFormat="1" ht="23.25" customHeight="1">
      <c r="A4" s="617" t="s">
        <v>75</v>
      </c>
      <c r="B4" s="206" t="s">
        <v>161</v>
      </c>
      <c r="C4" s="207" t="s">
        <v>169</v>
      </c>
      <c r="D4" s="208">
        <v>9387605</v>
      </c>
      <c r="E4" s="209" t="s">
        <v>164</v>
      </c>
      <c r="F4" s="163"/>
    </row>
    <row r="5" spans="1:6" s="3" customFormat="1" ht="23.25" customHeight="1">
      <c r="A5" s="618"/>
      <c r="B5" s="619" t="s">
        <v>153</v>
      </c>
      <c r="C5" s="619" t="s">
        <v>186</v>
      </c>
      <c r="D5" s="217">
        <v>128124</v>
      </c>
      <c r="E5" s="108" t="s">
        <v>164</v>
      </c>
      <c r="F5" s="107"/>
    </row>
    <row r="6" spans="1:6" s="3" customFormat="1" ht="23.25" customHeight="1">
      <c r="A6" s="618"/>
      <c r="B6" s="620"/>
      <c r="C6" s="621"/>
      <c r="D6" s="217">
        <v>125271</v>
      </c>
      <c r="E6" s="108"/>
      <c r="F6" s="107"/>
    </row>
    <row r="7" spans="1:6" s="3" customFormat="1" ht="23.25" customHeight="1">
      <c r="A7" s="618"/>
      <c r="B7" s="620"/>
      <c r="C7" s="619" t="s">
        <v>187</v>
      </c>
      <c r="D7" s="217">
        <v>266</v>
      </c>
      <c r="E7" s="108" t="s">
        <v>164</v>
      </c>
      <c r="F7" s="107"/>
    </row>
    <row r="8" spans="1:6" s="3" customFormat="1" ht="23.25" customHeight="1">
      <c r="A8" s="618"/>
      <c r="B8" s="620"/>
      <c r="C8" s="621"/>
      <c r="D8" s="217">
        <v>16</v>
      </c>
      <c r="E8" s="108"/>
      <c r="F8" s="107"/>
    </row>
    <row r="9" spans="1:6" s="3" customFormat="1" ht="23.25" customHeight="1">
      <c r="A9" s="618"/>
      <c r="B9" s="620"/>
      <c r="C9" s="619" t="s">
        <v>185</v>
      </c>
      <c r="D9" s="217">
        <v>64282</v>
      </c>
      <c r="E9" s="108" t="s">
        <v>164</v>
      </c>
      <c r="F9" s="107"/>
    </row>
    <row r="10" spans="1:6" s="3" customFormat="1" ht="23.25" customHeight="1" thickBot="1">
      <c r="A10" s="618"/>
      <c r="B10" s="620"/>
      <c r="C10" s="620"/>
      <c r="D10" s="218">
        <v>98234</v>
      </c>
      <c r="E10" s="210"/>
      <c r="F10" s="122"/>
    </row>
    <row r="11" spans="1:6" s="3" customFormat="1" ht="23.25" customHeight="1" thickBot="1">
      <c r="A11" s="612" t="s">
        <v>147</v>
      </c>
      <c r="B11" s="613"/>
      <c r="C11" s="614"/>
      <c r="D11" s="211">
        <f>SUM(D4:D10)</f>
        <v>9803798</v>
      </c>
      <c r="E11" s="123"/>
      <c r="F11" s="52"/>
    </row>
    <row r="12" spans="1:6" s="3" customFormat="1" ht="23.25" customHeight="1">
      <c r="A12" s="22"/>
      <c r="B12" s="23"/>
      <c r="C12" s="23"/>
      <c r="D12" s="24"/>
      <c r="E12" s="25"/>
      <c r="F12" s="22"/>
    </row>
    <row r="13" spans="1:6" s="3" customFormat="1" ht="23.25" customHeight="1">
      <c r="A13" s="22"/>
      <c r="B13" s="23"/>
      <c r="C13" s="23"/>
      <c r="D13" s="24"/>
      <c r="E13" s="25"/>
      <c r="F13" s="22"/>
    </row>
    <row r="14" spans="1:6" s="3" customFormat="1">
      <c r="A14" s="22"/>
      <c r="B14" s="23"/>
      <c r="C14" s="23"/>
      <c r="D14" s="24"/>
      <c r="E14" s="25"/>
      <c r="F14" s="22"/>
    </row>
  </sheetData>
  <sheetProtection algorithmName="SHA-512" hashValue="3tV7Ioh0GZQZXAvqTjq3agTeJZlp1XRRCa3A90w8A9mBf35pq8bNnMBSP4cvwuQhfHFVwSVhrlKhS4im241Y1g==" saltValue="ttsK7csIsDhSwlz4C0x1FA==" spinCount="100000" sheet="1" objects="1" scenarios="1"/>
  <mergeCells count="8">
    <mergeCell ref="A11:C11"/>
    <mergeCell ref="A1:F1"/>
    <mergeCell ref="B3:C3"/>
    <mergeCell ref="A4:A10"/>
    <mergeCell ref="B5:B10"/>
    <mergeCell ref="C5:C6"/>
    <mergeCell ref="C7:C8"/>
    <mergeCell ref="C9:C10"/>
  </mergeCells>
  <phoneticPr fontId="9" type="noConversion"/>
  <pageMargins left="0.5" right="0.5" top="1" bottom="0.54000002145767212" header="0.5" footer="0.5"/>
  <pageSetup paperSize="9" scale="9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6"/>
  <sheetViews>
    <sheetView zoomScaleNormal="100" workbookViewId="0">
      <selection sqref="A1:G1"/>
    </sheetView>
  </sheetViews>
  <sheetFormatPr defaultRowHeight="13.5"/>
  <cols>
    <col min="1" max="3" width="13.5" style="236" customWidth="1"/>
    <col min="4" max="4" width="26.125" style="236" bestFit="1" customWidth="1"/>
    <col min="5" max="5" width="15.375" style="376" customWidth="1"/>
    <col min="6" max="6" width="11.125" style="237" customWidth="1"/>
    <col min="7" max="7" width="14.125" style="237" bestFit="1" customWidth="1"/>
    <col min="8" max="8" width="15.375" style="4" customWidth="1"/>
    <col min="9" max="9" width="9.375" style="4" bestFit="1" customWidth="1"/>
    <col min="10" max="10" width="9" style="4"/>
    <col min="11" max="12" width="11.25" style="4" bestFit="1" customWidth="1"/>
    <col min="13" max="16384" width="9" style="4"/>
  </cols>
  <sheetData>
    <row r="1" spans="1:7" ht="32.25" customHeight="1">
      <c r="A1" s="631" t="s">
        <v>252</v>
      </c>
      <c r="B1" s="631"/>
      <c r="C1" s="631"/>
      <c r="D1" s="631"/>
      <c r="E1" s="631"/>
      <c r="F1" s="631"/>
      <c r="G1" s="631"/>
    </row>
    <row r="2" spans="1:7" ht="24" customHeight="1" thickBot="1">
      <c r="A2" s="234" t="s">
        <v>165</v>
      </c>
      <c r="B2" s="235"/>
      <c r="C2" s="235"/>
      <c r="G2" s="238" t="s">
        <v>19</v>
      </c>
    </row>
    <row r="3" spans="1:7" ht="24" customHeight="1" thickBot="1">
      <c r="A3" s="183" t="s">
        <v>47</v>
      </c>
      <c r="B3" s="184" t="s">
        <v>70</v>
      </c>
      <c r="C3" s="184" t="s">
        <v>76</v>
      </c>
      <c r="D3" s="185" t="s">
        <v>52</v>
      </c>
      <c r="E3" s="381" t="s">
        <v>7</v>
      </c>
      <c r="F3" s="185" t="s">
        <v>58</v>
      </c>
      <c r="G3" s="186" t="s">
        <v>11</v>
      </c>
    </row>
    <row r="4" spans="1:7" s="16" customFormat="1" ht="26.25" customHeight="1">
      <c r="A4" s="200" t="s">
        <v>62</v>
      </c>
      <c r="B4" s="623" t="s">
        <v>225</v>
      </c>
      <c r="C4" s="625" t="s">
        <v>168</v>
      </c>
      <c r="D4" s="625" t="s">
        <v>169</v>
      </c>
      <c r="E4" s="345">
        <v>110651871</v>
      </c>
      <c r="F4" s="181" t="s">
        <v>248</v>
      </c>
      <c r="G4" s="628" t="s">
        <v>164</v>
      </c>
    </row>
    <row r="5" spans="1:7" s="16" customFormat="1" ht="26.25" customHeight="1">
      <c r="A5" s="201" t="s">
        <v>79</v>
      </c>
      <c r="B5" s="623"/>
      <c r="C5" s="625"/>
      <c r="D5" s="625"/>
      <c r="E5" s="344">
        <v>129093850</v>
      </c>
      <c r="F5" s="182" t="s">
        <v>141</v>
      </c>
      <c r="G5" s="628"/>
    </row>
    <row r="6" spans="1:7" s="16" customFormat="1" ht="26.25" customHeight="1">
      <c r="A6" s="201" t="s">
        <v>81</v>
      </c>
      <c r="B6" s="624"/>
      <c r="C6" s="626"/>
      <c r="D6" s="626"/>
      <c r="E6" s="344">
        <v>129093850</v>
      </c>
      <c r="F6" s="181" t="s">
        <v>66</v>
      </c>
      <c r="G6" s="629"/>
    </row>
    <row r="7" spans="1:7" s="16" customFormat="1" ht="26.25" customHeight="1">
      <c r="A7" s="200" t="s">
        <v>62</v>
      </c>
      <c r="B7" s="623" t="s">
        <v>262</v>
      </c>
      <c r="C7" s="625" t="s">
        <v>168</v>
      </c>
      <c r="D7" s="625" t="s">
        <v>169</v>
      </c>
      <c r="E7" s="345">
        <v>105345000</v>
      </c>
      <c r="F7" s="181" t="s">
        <v>248</v>
      </c>
      <c r="G7" s="628" t="s">
        <v>113</v>
      </c>
    </row>
    <row r="8" spans="1:7" s="16" customFormat="1" ht="26.25" customHeight="1">
      <c r="A8" s="201" t="s">
        <v>79</v>
      </c>
      <c r="B8" s="623"/>
      <c r="C8" s="625"/>
      <c r="D8" s="625"/>
      <c r="E8" s="344">
        <v>122902500</v>
      </c>
      <c r="F8" s="182" t="s">
        <v>141</v>
      </c>
      <c r="G8" s="628"/>
    </row>
    <row r="9" spans="1:7" s="16" customFormat="1" ht="26.25" customHeight="1">
      <c r="A9" s="201" t="s">
        <v>81</v>
      </c>
      <c r="B9" s="624"/>
      <c r="C9" s="626"/>
      <c r="D9" s="626"/>
      <c r="E9" s="344">
        <v>122902500</v>
      </c>
      <c r="F9" s="181" t="s">
        <v>66</v>
      </c>
      <c r="G9" s="629"/>
    </row>
    <row r="10" spans="1:7" s="16" customFormat="1" ht="26.25" customHeight="1">
      <c r="A10" s="201" t="s">
        <v>62</v>
      </c>
      <c r="B10" s="622" t="s">
        <v>263</v>
      </c>
      <c r="C10" s="625" t="s">
        <v>168</v>
      </c>
      <c r="D10" s="625" t="s">
        <v>169</v>
      </c>
      <c r="E10" s="344">
        <v>85893600</v>
      </c>
      <c r="F10" s="181" t="s">
        <v>248</v>
      </c>
      <c r="G10" s="627" t="s">
        <v>109</v>
      </c>
    </row>
    <row r="11" spans="1:7" s="16" customFormat="1" ht="26.25" customHeight="1">
      <c r="A11" s="201" t="s">
        <v>79</v>
      </c>
      <c r="B11" s="623"/>
      <c r="C11" s="625"/>
      <c r="D11" s="625"/>
      <c r="E11" s="344">
        <v>100209200</v>
      </c>
      <c r="F11" s="182" t="s">
        <v>141</v>
      </c>
      <c r="G11" s="628"/>
    </row>
    <row r="12" spans="1:7" s="16" customFormat="1" ht="26.25" customHeight="1">
      <c r="A12" s="201" t="s">
        <v>81</v>
      </c>
      <c r="B12" s="624"/>
      <c r="C12" s="626"/>
      <c r="D12" s="626"/>
      <c r="E12" s="344">
        <v>100209200</v>
      </c>
      <c r="F12" s="181" t="s">
        <v>66</v>
      </c>
      <c r="G12" s="629"/>
    </row>
    <row r="13" spans="1:7" s="16" customFormat="1" ht="26.25" customHeight="1">
      <c r="A13" s="201" t="s">
        <v>62</v>
      </c>
      <c r="B13" s="630" t="s">
        <v>264</v>
      </c>
      <c r="C13" s="625" t="s">
        <v>168</v>
      </c>
      <c r="D13" s="625" t="s">
        <v>169</v>
      </c>
      <c r="E13" s="344">
        <v>95558667</v>
      </c>
      <c r="F13" s="181" t="s">
        <v>248</v>
      </c>
      <c r="G13" s="627" t="s">
        <v>110</v>
      </c>
    </row>
    <row r="14" spans="1:7" s="16" customFormat="1" ht="26.25" customHeight="1">
      <c r="A14" s="201" t="s">
        <v>79</v>
      </c>
      <c r="B14" s="625"/>
      <c r="C14" s="625"/>
      <c r="D14" s="625"/>
      <c r="E14" s="344">
        <v>111485112</v>
      </c>
      <c r="F14" s="182" t="s">
        <v>141</v>
      </c>
      <c r="G14" s="628"/>
    </row>
    <row r="15" spans="1:7" s="16" customFormat="1" ht="26.25" customHeight="1">
      <c r="A15" s="201" t="s">
        <v>81</v>
      </c>
      <c r="B15" s="626"/>
      <c r="C15" s="626"/>
      <c r="D15" s="626"/>
      <c r="E15" s="344">
        <v>111485111</v>
      </c>
      <c r="F15" s="181" t="s">
        <v>66</v>
      </c>
      <c r="G15" s="629"/>
    </row>
    <row r="16" spans="1:7" s="16" customFormat="1" ht="26.25" customHeight="1">
      <c r="A16" s="201" t="s">
        <v>62</v>
      </c>
      <c r="B16" s="630" t="s">
        <v>265</v>
      </c>
      <c r="C16" s="625" t="s">
        <v>168</v>
      </c>
      <c r="D16" s="625" t="s">
        <v>169</v>
      </c>
      <c r="E16" s="344">
        <v>74228733</v>
      </c>
      <c r="F16" s="181" t="s">
        <v>248</v>
      </c>
      <c r="G16" s="627" t="s">
        <v>114</v>
      </c>
    </row>
    <row r="17" spans="1:8" s="16" customFormat="1" ht="26.25" customHeight="1">
      <c r="A17" s="201" t="s">
        <v>79</v>
      </c>
      <c r="B17" s="625"/>
      <c r="C17" s="625"/>
      <c r="D17" s="625"/>
      <c r="E17" s="344">
        <v>86600188</v>
      </c>
      <c r="F17" s="182" t="s">
        <v>141</v>
      </c>
      <c r="G17" s="628"/>
    </row>
    <row r="18" spans="1:8" s="16" customFormat="1" ht="26.25" customHeight="1">
      <c r="A18" s="201" t="s">
        <v>81</v>
      </c>
      <c r="B18" s="626"/>
      <c r="C18" s="626"/>
      <c r="D18" s="626"/>
      <c r="E18" s="344">
        <v>86600189</v>
      </c>
      <c r="F18" s="181" t="s">
        <v>66</v>
      </c>
      <c r="G18" s="629"/>
    </row>
    <row r="19" spans="1:8" s="16" customFormat="1" ht="24.75" customHeight="1">
      <c r="A19" s="632" t="s">
        <v>71</v>
      </c>
      <c r="B19" s="633"/>
      <c r="C19" s="633"/>
      <c r="D19" s="634"/>
      <c r="E19" s="635">
        <f>SUM(E4:E18)</f>
        <v>1572259571</v>
      </c>
      <c r="F19" s="636"/>
      <c r="G19" s="637"/>
    </row>
    <row r="20" spans="1:8" s="16" customFormat="1" ht="26.25" customHeight="1">
      <c r="A20" s="201" t="s">
        <v>62</v>
      </c>
      <c r="B20" s="622" t="s">
        <v>283</v>
      </c>
      <c r="C20" s="630" t="s">
        <v>168</v>
      </c>
      <c r="D20" s="630" t="s">
        <v>170</v>
      </c>
      <c r="E20" s="344">
        <f>410352344-8930</f>
        <v>410343414</v>
      </c>
      <c r="F20" s="181" t="s">
        <v>248</v>
      </c>
      <c r="G20" s="627" t="s">
        <v>162</v>
      </c>
      <c r="H20" s="343"/>
    </row>
    <row r="21" spans="1:8" s="16" customFormat="1" ht="26.25" customHeight="1">
      <c r="A21" s="201" t="s">
        <v>79</v>
      </c>
      <c r="B21" s="623"/>
      <c r="C21" s="625"/>
      <c r="D21" s="625"/>
      <c r="E21" s="344">
        <f>478701254-10420</f>
        <v>478690834</v>
      </c>
      <c r="F21" s="182" t="s">
        <v>141</v>
      </c>
      <c r="G21" s="628"/>
    </row>
    <row r="22" spans="1:8" s="16" customFormat="1" ht="26.25" customHeight="1">
      <c r="A22" s="201" t="s">
        <v>81</v>
      </c>
      <c r="B22" s="624"/>
      <c r="C22" s="626"/>
      <c r="D22" s="626"/>
      <c r="E22" s="344">
        <f>478721174-10420</f>
        <v>478710754</v>
      </c>
      <c r="F22" s="181" t="s">
        <v>66</v>
      </c>
      <c r="G22" s="629"/>
    </row>
    <row r="23" spans="1:8" s="16" customFormat="1" ht="24.75" customHeight="1">
      <c r="A23" s="632" t="s">
        <v>71</v>
      </c>
      <c r="B23" s="633"/>
      <c r="C23" s="633"/>
      <c r="D23" s="634"/>
      <c r="E23" s="635">
        <f>SUM(E20:E22)</f>
        <v>1367745002</v>
      </c>
      <c r="F23" s="636"/>
      <c r="G23" s="637"/>
    </row>
    <row r="24" spans="1:8" s="16" customFormat="1" ht="26.25" customHeight="1">
      <c r="A24" s="201" t="s">
        <v>79</v>
      </c>
      <c r="B24" s="622" t="s">
        <v>284</v>
      </c>
      <c r="C24" s="630" t="s">
        <v>171</v>
      </c>
      <c r="D24" s="630" t="s">
        <v>172</v>
      </c>
      <c r="E24" s="344">
        <v>1747655</v>
      </c>
      <c r="F24" s="182" t="s">
        <v>141</v>
      </c>
      <c r="G24" s="627" t="s">
        <v>164</v>
      </c>
    </row>
    <row r="25" spans="1:8" s="16" customFormat="1" ht="26.25" customHeight="1">
      <c r="A25" s="201" t="s">
        <v>81</v>
      </c>
      <c r="B25" s="624"/>
      <c r="C25" s="626"/>
      <c r="D25" s="626"/>
      <c r="E25" s="344">
        <v>1747655</v>
      </c>
      <c r="F25" s="182" t="s">
        <v>66</v>
      </c>
      <c r="G25" s="629"/>
    </row>
    <row r="26" spans="1:8" s="16" customFormat="1" ht="26.25" customHeight="1">
      <c r="A26" s="201" t="s">
        <v>79</v>
      </c>
      <c r="B26" s="622" t="s">
        <v>262</v>
      </c>
      <c r="C26" s="630" t="s">
        <v>171</v>
      </c>
      <c r="D26" s="630" t="s">
        <v>172</v>
      </c>
      <c r="E26" s="344">
        <v>5842500</v>
      </c>
      <c r="F26" s="182" t="s">
        <v>141</v>
      </c>
      <c r="G26" s="627" t="s">
        <v>113</v>
      </c>
    </row>
    <row r="27" spans="1:8" s="16" customFormat="1" ht="26.25" customHeight="1">
      <c r="A27" s="201" t="s">
        <v>81</v>
      </c>
      <c r="B27" s="624"/>
      <c r="C27" s="626"/>
      <c r="D27" s="626"/>
      <c r="E27" s="344">
        <v>5842500</v>
      </c>
      <c r="F27" s="182" t="s">
        <v>66</v>
      </c>
      <c r="G27" s="629"/>
    </row>
    <row r="28" spans="1:8" s="16" customFormat="1" ht="26.25" customHeight="1">
      <c r="A28" s="201" t="s">
        <v>79</v>
      </c>
      <c r="B28" s="630" t="s">
        <v>266</v>
      </c>
      <c r="C28" s="630" t="s">
        <v>171</v>
      </c>
      <c r="D28" s="630" t="s">
        <v>172</v>
      </c>
      <c r="E28" s="344">
        <v>5842500</v>
      </c>
      <c r="F28" s="182" t="s">
        <v>141</v>
      </c>
      <c r="G28" s="627" t="s">
        <v>109</v>
      </c>
    </row>
    <row r="29" spans="1:8" s="16" customFormat="1" ht="26.25" customHeight="1">
      <c r="A29" s="201" t="s">
        <v>81</v>
      </c>
      <c r="B29" s="626"/>
      <c r="C29" s="626"/>
      <c r="D29" s="626"/>
      <c r="E29" s="344">
        <v>5842500</v>
      </c>
      <c r="F29" s="182" t="s">
        <v>66</v>
      </c>
      <c r="G29" s="629"/>
    </row>
    <row r="30" spans="1:8" s="16" customFormat="1" ht="26.25" customHeight="1">
      <c r="A30" s="201" t="s">
        <v>79</v>
      </c>
      <c r="B30" s="630" t="s">
        <v>267</v>
      </c>
      <c r="C30" s="630" t="s">
        <v>171</v>
      </c>
      <c r="D30" s="630" t="s">
        <v>172</v>
      </c>
      <c r="E30" s="344">
        <v>3895400</v>
      </c>
      <c r="F30" s="182" t="s">
        <v>141</v>
      </c>
      <c r="G30" s="627" t="s">
        <v>110</v>
      </c>
    </row>
    <row r="31" spans="1:8" s="16" customFormat="1" ht="26.25" customHeight="1">
      <c r="A31" s="201" t="s">
        <v>81</v>
      </c>
      <c r="B31" s="626"/>
      <c r="C31" s="626"/>
      <c r="D31" s="626"/>
      <c r="E31" s="344">
        <v>3895400</v>
      </c>
      <c r="F31" s="182" t="s">
        <v>66</v>
      </c>
      <c r="G31" s="629"/>
    </row>
    <row r="32" spans="1:8" s="16" customFormat="1" ht="26.25" customHeight="1">
      <c r="A32" s="201" t="s">
        <v>79</v>
      </c>
      <c r="B32" s="639" t="s">
        <v>268</v>
      </c>
      <c r="C32" s="630" t="s">
        <v>171</v>
      </c>
      <c r="D32" s="630" t="s">
        <v>172</v>
      </c>
      <c r="E32" s="344">
        <v>4146600</v>
      </c>
      <c r="F32" s="182" t="s">
        <v>141</v>
      </c>
      <c r="G32" s="627" t="s">
        <v>114</v>
      </c>
    </row>
    <row r="33" spans="1:7" s="16" customFormat="1" ht="26.25" customHeight="1">
      <c r="A33" s="201" t="s">
        <v>81</v>
      </c>
      <c r="B33" s="639"/>
      <c r="C33" s="626"/>
      <c r="D33" s="626"/>
      <c r="E33" s="344">
        <v>4146600</v>
      </c>
      <c r="F33" s="182" t="s">
        <v>66</v>
      </c>
      <c r="G33" s="629"/>
    </row>
    <row r="34" spans="1:7" s="16" customFormat="1" ht="26.25" customHeight="1">
      <c r="A34" s="632" t="s">
        <v>71</v>
      </c>
      <c r="B34" s="633"/>
      <c r="C34" s="633"/>
      <c r="D34" s="634"/>
      <c r="E34" s="635">
        <f>SUM(E24:E33)</f>
        <v>42949310</v>
      </c>
      <c r="F34" s="636"/>
      <c r="G34" s="637"/>
    </row>
    <row r="35" spans="1:7" s="16" customFormat="1" ht="26.25" customHeight="1">
      <c r="A35" s="201" t="s">
        <v>79</v>
      </c>
      <c r="B35" s="622" t="s">
        <v>225</v>
      </c>
      <c r="C35" s="630" t="s">
        <v>171</v>
      </c>
      <c r="D35" s="638" t="s">
        <v>173</v>
      </c>
      <c r="E35" s="344">
        <v>0</v>
      </c>
      <c r="F35" s="182" t="s">
        <v>141</v>
      </c>
      <c r="G35" s="627" t="s">
        <v>164</v>
      </c>
    </row>
    <row r="36" spans="1:7" s="16" customFormat="1" ht="26.25" customHeight="1">
      <c r="A36" s="201" t="s">
        <v>81</v>
      </c>
      <c r="B36" s="624"/>
      <c r="C36" s="626"/>
      <c r="D36" s="626"/>
      <c r="E36" s="344">
        <v>0</v>
      </c>
      <c r="F36" s="182" t="s">
        <v>66</v>
      </c>
      <c r="G36" s="629"/>
    </row>
    <row r="37" spans="1:7" s="16" customFormat="1" ht="26.25" customHeight="1">
      <c r="A37" s="201" t="s">
        <v>79</v>
      </c>
      <c r="B37" s="622" t="s">
        <v>262</v>
      </c>
      <c r="C37" s="630" t="s">
        <v>171</v>
      </c>
      <c r="D37" s="638" t="s">
        <v>173</v>
      </c>
      <c r="E37" s="187">
        <v>1467360</v>
      </c>
      <c r="F37" s="182" t="s">
        <v>141</v>
      </c>
      <c r="G37" s="627" t="s">
        <v>113</v>
      </c>
    </row>
    <row r="38" spans="1:7" s="16" customFormat="1" ht="26.25" customHeight="1">
      <c r="A38" s="201" t="s">
        <v>81</v>
      </c>
      <c r="B38" s="624"/>
      <c r="C38" s="626"/>
      <c r="D38" s="626"/>
      <c r="E38" s="187">
        <v>1467360</v>
      </c>
      <c r="F38" s="182" t="s">
        <v>66</v>
      </c>
      <c r="G38" s="629"/>
    </row>
    <row r="39" spans="1:7" s="16" customFormat="1" ht="26.25" customHeight="1">
      <c r="A39" s="201" t="s">
        <v>79</v>
      </c>
      <c r="B39" s="630" t="s">
        <v>266</v>
      </c>
      <c r="C39" s="630" t="s">
        <v>171</v>
      </c>
      <c r="D39" s="638" t="s">
        <v>173</v>
      </c>
      <c r="E39" s="187">
        <v>1467360</v>
      </c>
      <c r="F39" s="182" t="s">
        <v>141</v>
      </c>
      <c r="G39" s="627" t="s">
        <v>109</v>
      </c>
    </row>
    <row r="40" spans="1:7" s="16" customFormat="1" ht="26.25" customHeight="1">
      <c r="A40" s="201" t="s">
        <v>81</v>
      </c>
      <c r="B40" s="626"/>
      <c r="C40" s="626"/>
      <c r="D40" s="626"/>
      <c r="E40" s="187">
        <v>1467360</v>
      </c>
      <c r="F40" s="182" t="s">
        <v>66</v>
      </c>
      <c r="G40" s="629"/>
    </row>
    <row r="41" spans="1:7" s="16" customFormat="1" ht="26.25" customHeight="1">
      <c r="A41" s="201" t="s">
        <v>79</v>
      </c>
      <c r="B41" s="630" t="s">
        <v>267</v>
      </c>
      <c r="C41" s="630" t="s">
        <v>171</v>
      </c>
      <c r="D41" s="638" t="s">
        <v>173</v>
      </c>
      <c r="E41" s="187">
        <v>977840</v>
      </c>
      <c r="F41" s="182" t="s">
        <v>141</v>
      </c>
      <c r="G41" s="627" t="s">
        <v>110</v>
      </c>
    </row>
    <row r="42" spans="1:7" s="16" customFormat="1" ht="26.25" customHeight="1">
      <c r="A42" s="201" t="s">
        <v>81</v>
      </c>
      <c r="B42" s="626"/>
      <c r="C42" s="626"/>
      <c r="D42" s="626"/>
      <c r="E42" s="187">
        <v>977840</v>
      </c>
      <c r="F42" s="182" t="s">
        <v>66</v>
      </c>
      <c r="G42" s="629"/>
    </row>
    <row r="43" spans="1:7" s="16" customFormat="1" ht="26.25" customHeight="1">
      <c r="A43" s="201" t="s">
        <v>79</v>
      </c>
      <c r="B43" s="639" t="s">
        <v>268</v>
      </c>
      <c r="C43" s="630" t="s">
        <v>171</v>
      </c>
      <c r="D43" s="638" t="s">
        <v>173</v>
      </c>
      <c r="E43" s="187">
        <v>976640</v>
      </c>
      <c r="F43" s="182" t="s">
        <v>141</v>
      </c>
      <c r="G43" s="627" t="s">
        <v>114</v>
      </c>
    </row>
    <row r="44" spans="1:7" s="16" customFormat="1" ht="26.25" customHeight="1">
      <c r="A44" s="201" t="s">
        <v>81</v>
      </c>
      <c r="B44" s="639"/>
      <c r="C44" s="626"/>
      <c r="D44" s="626"/>
      <c r="E44" s="187">
        <v>976640</v>
      </c>
      <c r="F44" s="182" t="s">
        <v>66</v>
      </c>
      <c r="G44" s="629"/>
    </row>
    <row r="45" spans="1:7" s="16" customFormat="1" ht="26.25" customHeight="1">
      <c r="A45" s="632" t="s">
        <v>71</v>
      </c>
      <c r="B45" s="633"/>
      <c r="C45" s="633"/>
      <c r="D45" s="634"/>
      <c r="E45" s="635">
        <f>SUM(E35:E44)</f>
        <v>9778400</v>
      </c>
      <c r="F45" s="636"/>
      <c r="G45" s="637"/>
    </row>
    <row r="46" spans="1:7" s="16" customFormat="1" ht="26.25" customHeight="1">
      <c r="A46" s="201" t="s">
        <v>79</v>
      </c>
      <c r="B46" s="202" t="s">
        <v>225</v>
      </c>
      <c r="C46" s="202" t="s">
        <v>171</v>
      </c>
      <c r="D46" s="203" t="s">
        <v>174</v>
      </c>
      <c r="E46" s="187">
        <v>50000</v>
      </c>
      <c r="F46" s="182" t="s">
        <v>141</v>
      </c>
      <c r="G46" s="199" t="s">
        <v>164</v>
      </c>
    </row>
    <row r="47" spans="1:7" s="16" customFormat="1" ht="26.25" customHeight="1">
      <c r="A47" s="201" t="s">
        <v>79</v>
      </c>
      <c r="B47" s="202" t="s">
        <v>262</v>
      </c>
      <c r="C47" s="202" t="s">
        <v>171</v>
      </c>
      <c r="D47" s="203" t="s">
        <v>174</v>
      </c>
      <c r="E47" s="187">
        <v>375000</v>
      </c>
      <c r="F47" s="182" t="s">
        <v>141</v>
      </c>
      <c r="G47" s="199" t="s">
        <v>113</v>
      </c>
    </row>
    <row r="48" spans="1:7" s="16" customFormat="1" ht="26.25" customHeight="1">
      <c r="A48" s="201" t="s">
        <v>79</v>
      </c>
      <c r="B48" s="202" t="s">
        <v>266</v>
      </c>
      <c r="C48" s="202" t="s">
        <v>171</v>
      </c>
      <c r="D48" s="203" t="s">
        <v>174</v>
      </c>
      <c r="E48" s="187">
        <v>375000</v>
      </c>
      <c r="F48" s="182" t="s">
        <v>141</v>
      </c>
      <c r="G48" s="199" t="s">
        <v>109</v>
      </c>
    </row>
    <row r="49" spans="1:7" s="16" customFormat="1" ht="26.25" customHeight="1">
      <c r="A49" s="201" t="s">
        <v>79</v>
      </c>
      <c r="B49" s="202" t="s">
        <v>267</v>
      </c>
      <c r="C49" s="202" t="s">
        <v>171</v>
      </c>
      <c r="D49" s="203" t="s">
        <v>174</v>
      </c>
      <c r="E49" s="187">
        <v>375000</v>
      </c>
      <c r="F49" s="182" t="s">
        <v>141</v>
      </c>
      <c r="G49" s="199" t="s">
        <v>110</v>
      </c>
    </row>
    <row r="50" spans="1:7" s="16" customFormat="1" ht="26.25" customHeight="1">
      <c r="A50" s="201" t="s">
        <v>79</v>
      </c>
      <c r="B50" s="202" t="s">
        <v>268</v>
      </c>
      <c r="C50" s="202" t="s">
        <v>171</v>
      </c>
      <c r="D50" s="203" t="s">
        <v>174</v>
      </c>
      <c r="E50" s="187">
        <v>675000</v>
      </c>
      <c r="F50" s="182" t="s">
        <v>141</v>
      </c>
      <c r="G50" s="199" t="s">
        <v>114</v>
      </c>
    </row>
    <row r="51" spans="1:7" s="16" customFormat="1" ht="26.25" customHeight="1">
      <c r="A51" s="632" t="s">
        <v>71</v>
      </c>
      <c r="B51" s="633"/>
      <c r="C51" s="633"/>
      <c r="D51" s="634"/>
      <c r="E51" s="635">
        <f>SUM(E46:E50)</f>
        <v>1850000</v>
      </c>
      <c r="F51" s="636"/>
      <c r="G51" s="637"/>
    </row>
    <row r="52" spans="1:7" s="16" customFormat="1" ht="26.25" customHeight="1">
      <c r="A52" s="201" t="s">
        <v>79</v>
      </c>
      <c r="B52" s="202" t="s">
        <v>225</v>
      </c>
      <c r="C52" s="202" t="s">
        <v>171</v>
      </c>
      <c r="D52" s="203" t="s">
        <v>175</v>
      </c>
      <c r="E52" s="187">
        <v>0</v>
      </c>
      <c r="F52" s="182" t="s">
        <v>141</v>
      </c>
      <c r="G52" s="199" t="s">
        <v>164</v>
      </c>
    </row>
    <row r="53" spans="1:7" s="16" customFormat="1" ht="26.25" customHeight="1">
      <c r="A53" s="201" t="s">
        <v>79</v>
      </c>
      <c r="B53" s="202" t="s">
        <v>262</v>
      </c>
      <c r="C53" s="202" t="s">
        <v>171</v>
      </c>
      <c r="D53" s="203" t="s">
        <v>175</v>
      </c>
      <c r="E53" s="187">
        <v>150000</v>
      </c>
      <c r="F53" s="182" t="s">
        <v>141</v>
      </c>
      <c r="G53" s="199" t="s">
        <v>113</v>
      </c>
    </row>
    <row r="54" spans="1:7" s="16" customFormat="1" ht="26.25" customHeight="1">
      <c r="A54" s="201" t="s">
        <v>79</v>
      </c>
      <c r="B54" s="202" t="s">
        <v>269</v>
      </c>
      <c r="C54" s="202" t="s">
        <v>171</v>
      </c>
      <c r="D54" s="203" t="s">
        <v>175</v>
      </c>
      <c r="E54" s="344">
        <v>550000</v>
      </c>
      <c r="F54" s="182" t="s">
        <v>141</v>
      </c>
      <c r="G54" s="199" t="s">
        <v>109</v>
      </c>
    </row>
    <row r="55" spans="1:7" s="16" customFormat="1" ht="26.25" customHeight="1">
      <c r="A55" s="632" t="s">
        <v>71</v>
      </c>
      <c r="B55" s="633"/>
      <c r="C55" s="633"/>
      <c r="D55" s="634"/>
      <c r="E55" s="635">
        <f>SUM(E52:E54)</f>
        <v>700000</v>
      </c>
      <c r="F55" s="636"/>
      <c r="G55" s="637"/>
    </row>
    <row r="56" spans="1:7" s="16" customFormat="1" ht="26.25" customHeight="1">
      <c r="A56" s="201" t="s">
        <v>79</v>
      </c>
      <c r="B56" s="202" t="s">
        <v>225</v>
      </c>
      <c r="C56" s="202" t="s">
        <v>171</v>
      </c>
      <c r="D56" s="203" t="s">
        <v>176</v>
      </c>
      <c r="E56" s="344">
        <v>13356250</v>
      </c>
      <c r="F56" s="182" t="s">
        <v>141</v>
      </c>
      <c r="G56" s="199" t="s">
        <v>164</v>
      </c>
    </row>
    <row r="57" spans="1:7" s="16" customFormat="1" ht="26.25" customHeight="1">
      <c r="A57" s="201" t="s">
        <v>79</v>
      </c>
      <c r="B57" s="202" t="s">
        <v>262</v>
      </c>
      <c r="C57" s="202" t="s">
        <v>171</v>
      </c>
      <c r="D57" s="203" t="s">
        <v>176</v>
      </c>
      <c r="E57" s="344">
        <v>20400000</v>
      </c>
      <c r="F57" s="182" t="s">
        <v>141</v>
      </c>
      <c r="G57" s="199" t="s">
        <v>72</v>
      </c>
    </row>
    <row r="58" spans="1:7" s="16" customFormat="1" ht="26.25" customHeight="1">
      <c r="A58" s="201" t="s">
        <v>79</v>
      </c>
      <c r="B58" s="202" t="s">
        <v>269</v>
      </c>
      <c r="C58" s="202" t="s">
        <v>171</v>
      </c>
      <c r="D58" s="203" t="s">
        <v>176</v>
      </c>
      <c r="E58" s="344">
        <v>21599880</v>
      </c>
      <c r="F58" s="182" t="s">
        <v>141</v>
      </c>
      <c r="G58" s="199" t="s">
        <v>73</v>
      </c>
    </row>
    <row r="59" spans="1:7" s="16" customFormat="1" ht="26.25" customHeight="1">
      <c r="A59" s="201" t="s">
        <v>79</v>
      </c>
      <c r="B59" s="202" t="s">
        <v>267</v>
      </c>
      <c r="C59" s="202" t="s">
        <v>171</v>
      </c>
      <c r="D59" s="203" t="s">
        <v>176</v>
      </c>
      <c r="E59" s="344">
        <v>22876510</v>
      </c>
      <c r="F59" s="182" t="s">
        <v>141</v>
      </c>
      <c r="G59" s="199" t="s">
        <v>111</v>
      </c>
    </row>
    <row r="60" spans="1:7" s="16" customFormat="1" ht="26.25" customHeight="1">
      <c r="A60" s="201" t="s">
        <v>79</v>
      </c>
      <c r="B60" s="202" t="s">
        <v>268</v>
      </c>
      <c r="C60" s="202" t="s">
        <v>171</v>
      </c>
      <c r="D60" s="203" t="s">
        <v>176</v>
      </c>
      <c r="E60" s="344">
        <v>22876510</v>
      </c>
      <c r="F60" s="182" t="s">
        <v>141</v>
      </c>
      <c r="G60" s="199" t="s">
        <v>112</v>
      </c>
    </row>
    <row r="61" spans="1:7" s="16" customFormat="1" ht="26.25" customHeight="1">
      <c r="A61" s="632" t="s">
        <v>71</v>
      </c>
      <c r="B61" s="633"/>
      <c r="C61" s="633"/>
      <c r="D61" s="634"/>
      <c r="E61" s="635">
        <f>SUM(E56:E60)</f>
        <v>101109150</v>
      </c>
      <c r="F61" s="636"/>
      <c r="G61" s="637"/>
    </row>
    <row r="62" spans="1:7" s="16" customFormat="1" ht="26.25" customHeight="1">
      <c r="A62" s="201" t="s">
        <v>79</v>
      </c>
      <c r="B62" s="202" t="s">
        <v>225</v>
      </c>
      <c r="C62" s="202" t="s">
        <v>171</v>
      </c>
      <c r="D62" s="203" t="s">
        <v>177</v>
      </c>
      <c r="E62" s="344">
        <v>60660</v>
      </c>
      <c r="F62" s="182" t="s">
        <v>141</v>
      </c>
      <c r="G62" s="199" t="s">
        <v>164</v>
      </c>
    </row>
    <row r="63" spans="1:7" s="16" customFormat="1" ht="26.25" customHeight="1">
      <c r="A63" s="201" t="s">
        <v>79</v>
      </c>
      <c r="B63" s="202" t="s">
        <v>267</v>
      </c>
      <c r="C63" s="202" t="s">
        <v>171</v>
      </c>
      <c r="D63" s="203" t="s">
        <v>177</v>
      </c>
      <c r="E63" s="344">
        <v>2560000</v>
      </c>
      <c r="F63" s="182" t="s">
        <v>141</v>
      </c>
      <c r="G63" s="199" t="s">
        <v>270</v>
      </c>
    </row>
    <row r="64" spans="1:7" s="16" customFormat="1" ht="26.25" customHeight="1">
      <c r="A64" s="632" t="s">
        <v>71</v>
      </c>
      <c r="B64" s="633"/>
      <c r="C64" s="633"/>
      <c r="D64" s="634"/>
      <c r="E64" s="635">
        <f>SUM(E62:E63)</f>
        <v>2620660</v>
      </c>
      <c r="F64" s="636"/>
      <c r="G64" s="637"/>
    </row>
    <row r="65" spans="1:8" s="16" customFormat="1" ht="26.25" customHeight="1">
      <c r="A65" s="201" t="s">
        <v>79</v>
      </c>
      <c r="B65" s="202" t="s">
        <v>225</v>
      </c>
      <c r="C65" s="202" t="s">
        <v>171</v>
      </c>
      <c r="D65" s="203" t="s">
        <v>179</v>
      </c>
      <c r="E65" s="344">
        <v>2033700</v>
      </c>
      <c r="F65" s="182" t="s">
        <v>141</v>
      </c>
      <c r="G65" s="199" t="s">
        <v>164</v>
      </c>
    </row>
    <row r="66" spans="1:8" s="16" customFormat="1" ht="26.25" customHeight="1">
      <c r="A66" s="201" t="s">
        <v>79</v>
      </c>
      <c r="B66" s="202" t="s">
        <v>267</v>
      </c>
      <c r="C66" s="202" t="s">
        <v>171</v>
      </c>
      <c r="D66" s="203" t="s">
        <v>179</v>
      </c>
      <c r="E66" s="344">
        <v>3584000</v>
      </c>
      <c r="F66" s="182" t="s">
        <v>141</v>
      </c>
      <c r="G66" s="199" t="s">
        <v>111</v>
      </c>
    </row>
    <row r="67" spans="1:8" s="16" customFormat="1" ht="26.25" customHeight="1">
      <c r="A67" s="201" t="s">
        <v>79</v>
      </c>
      <c r="B67" s="202" t="s">
        <v>268</v>
      </c>
      <c r="C67" s="202" t="s">
        <v>171</v>
      </c>
      <c r="D67" s="203" t="s">
        <v>179</v>
      </c>
      <c r="E67" s="344">
        <v>896000</v>
      </c>
      <c r="F67" s="182" t="s">
        <v>141</v>
      </c>
      <c r="G67" s="199" t="s">
        <v>112</v>
      </c>
    </row>
    <row r="68" spans="1:8" s="16" customFormat="1" ht="26.25" customHeight="1">
      <c r="A68" s="632" t="s">
        <v>71</v>
      </c>
      <c r="B68" s="633"/>
      <c r="C68" s="633"/>
      <c r="D68" s="634"/>
      <c r="E68" s="635">
        <f>SUM(E65:E67)</f>
        <v>6513700</v>
      </c>
      <c r="F68" s="636"/>
      <c r="G68" s="637"/>
    </row>
    <row r="69" spans="1:8" s="16" customFormat="1" ht="26.25" customHeight="1">
      <c r="A69" s="201" t="s">
        <v>79</v>
      </c>
      <c r="B69" s="630" t="s">
        <v>285</v>
      </c>
      <c r="C69" s="630" t="s">
        <v>171</v>
      </c>
      <c r="D69" s="638" t="s">
        <v>178</v>
      </c>
      <c r="E69" s="187">
        <v>8988606</v>
      </c>
      <c r="F69" s="182" t="s">
        <v>141</v>
      </c>
      <c r="G69" s="627" t="s">
        <v>164</v>
      </c>
    </row>
    <row r="70" spans="1:8" s="16" customFormat="1" ht="26.25" customHeight="1">
      <c r="A70" s="201" t="s">
        <v>81</v>
      </c>
      <c r="B70" s="626"/>
      <c r="C70" s="626"/>
      <c r="D70" s="640"/>
      <c r="E70" s="187">
        <v>8988607</v>
      </c>
      <c r="F70" s="182" t="s">
        <v>244</v>
      </c>
      <c r="G70" s="629"/>
    </row>
    <row r="71" spans="1:8" s="16" customFormat="1" ht="26.25" customHeight="1">
      <c r="A71" s="201" t="s">
        <v>79</v>
      </c>
      <c r="B71" s="622" t="s">
        <v>262</v>
      </c>
      <c r="C71" s="630" t="s">
        <v>171</v>
      </c>
      <c r="D71" s="638" t="s">
        <v>178</v>
      </c>
      <c r="E71" s="187">
        <v>3150000</v>
      </c>
      <c r="F71" s="182" t="s">
        <v>141</v>
      </c>
      <c r="G71" s="627" t="s">
        <v>113</v>
      </c>
    </row>
    <row r="72" spans="1:8" s="16" customFormat="1" ht="26.25" customHeight="1">
      <c r="A72" s="201" t="s">
        <v>81</v>
      </c>
      <c r="B72" s="624"/>
      <c r="C72" s="626"/>
      <c r="D72" s="640"/>
      <c r="E72" s="187">
        <v>3150000</v>
      </c>
      <c r="F72" s="182" t="s">
        <v>244</v>
      </c>
      <c r="G72" s="629"/>
    </row>
    <row r="73" spans="1:8" s="16" customFormat="1" ht="26.25" customHeight="1">
      <c r="A73" s="201" t="s">
        <v>79</v>
      </c>
      <c r="B73" s="630" t="s">
        <v>269</v>
      </c>
      <c r="C73" s="630" t="s">
        <v>171</v>
      </c>
      <c r="D73" s="638" t="s">
        <v>178</v>
      </c>
      <c r="E73" s="187">
        <v>2650000</v>
      </c>
      <c r="F73" s="182" t="s">
        <v>141</v>
      </c>
      <c r="G73" s="627" t="s">
        <v>109</v>
      </c>
    </row>
    <row r="74" spans="1:8" s="16" customFormat="1" ht="26.25" customHeight="1">
      <c r="A74" s="201" t="s">
        <v>81</v>
      </c>
      <c r="B74" s="626"/>
      <c r="C74" s="626"/>
      <c r="D74" s="640"/>
      <c r="E74" s="187">
        <v>2650000</v>
      </c>
      <c r="F74" s="182" t="s">
        <v>244</v>
      </c>
      <c r="G74" s="629"/>
    </row>
    <row r="75" spans="1:8" s="16" customFormat="1" ht="26.25" customHeight="1">
      <c r="A75" s="201" t="s">
        <v>79</v>
      </c>
      <c r="B75" s="630" t="s">
        <v>267</v>
      </c>
      <c r="C75" s="630" t="s">
        <v>171</v>
      </c>
      <c r="D75" s="638" t="s">
        <v>178</v>
      </c>
      <c r="E75" s="187">
        <v>2350000</v>
      </c>
      <c r="F75" s="182" t="s">
        <v>141</v>
      </c>
      <c r="G75" s="627" t="s">
        <v>110</v>
      </c>
    </row>
    <row r="76" spans="1:8" s="16" customFormat="1" ht="26.25" customHeight="1">
      <c r="A76" s="201" t="s">
        <v>81</v>
      </c>
      <c r="B76" s="626"/>
      <c r="C76" s="626"/>
      <c r="D76" s="640"/>
      <c r="E76" s="187">
        <v>2350000</v>
      </c>
      <c r="F76" s="182" t="s">
        <v>244</v>
      </c>
      <c r="G76" s="629"/>
    </row>
    <row r="77" spans="1:8" s="16" customFormat="1" ht="26.25" customHeight="1">
      <c r="A77" s="201" t="s">
        <v>79</v>
      </c>
      <c r="B77" s="639" t="s">
        <v>268</v>
      </c>
      <c r="C77" s="639" t="s">
        <v>171</v>
      </c>
      <c r="D77" s="641" t="s">
        <v>178</v>
      </c>
      <c r="E77" s="187">
        <v>4350000</v>
      </c>
      <c r="F77" s="182" t="s">
        <v>141</v>
      </c>
      <c r="G77" s="642" t="s">
        <v>114</v>
      </c>
    </row>
    <row r="78" spans="1:8" s="16" customFormat="1" ht="26.25" customHeight="1">
      <c r="A78" s="201" t="s">
        <v>81</v>
      </c>
      <c r="B78" s="639"/>
      <c r="C78" s="639"/>
      <c r="D78" s="641"/>
      <c r="E78" s="187">
        <v>4350000</v>
      </c>
      <c r="F78" s="182" t="s">
        <v>244</v>
      </c>
      <c r="G78" s="643"/>
    </row>
    <row r="79" spans="1:8" s="16" customFormat="1" ht="26.25" customHeight="1">
      <c r="A79" s="632" t="s">
        <v>71</v>
      </c>
      <c r="B79" s="633"/>
      <c r="C79" s="633"/>
      <c r="D79" s="634"/>
      <c r="E79" s="635">
        <f>SUM(E69:E78)</f>
        <v>42977213</v>
      </c>
      <c r="F79" s="636"/>
      <c r="G79" s="637"/>
    </row>
    <row r="80" spans="1:8" s="16" customFormat="1" ht="26.25" customHeight="1">
      <c r="A80" s="201" t="s">
        <v>79</v>
      </c>
      <c r="B80" s="630" t="s">
        <v>286</v>
      </c>
      <c r="C80" s="630" t="s">
        <v>171</v>
      </c>
      <c r="D80" s="630" t="s">
        <v>180</v>
      </c>
      <c r="E80" s="344">
        <v>2601600</v>
      </c>
      <c r="F80" s="182" t="s">
        <v>141</v>
      </c>
      <c r="G80" s="627" t="s">
        <v>164</v>
      </c>
      <c r="H80" s="204"/>
    </row>
    <row r="81" spans="1:8" s="16" customFormat="1" ht="26.25" customHeight="1">
      <c r="A81" s="201" t="s">
        <v>81</v>
      </c>
      <c r="B81" s="626"/>
      <c r="C81" s="625"/>
      <c r="D81" s="625"/>
      <c r="E81" s="344">
        <v>2601600</v>
      </c>
      <c r="F81" s="182" t="s">
        <v>66</v>
      </c>
      <c r="G81" s="629"/>
      <c r="H81" s="204"/>
    </row>
    <row r="82" spans="1:8" s="16" customFormat="1" ht="26.25" customHeight="1">
      <c r="A82" s="201" t="s">
        <v>79</v>
      </c>
      <c r="B82" s="622" t="s">
        <v>262</v>
      </c>
      <c r="C82" s="630" t="s">
        <v>171</v>
      </c>
      <c r="D82" s="630" t="s">
        <v>180</v>
      </c>
      <c r="E82" s="344">
        <v>4554575</v>
      </c>
      <c r="F82" s="182" t="s">
        <v>141</v>
      </c>
      <c r="G82" s="627" t="s">
        <v>113</v>
      </c>
      <c r="H82" s="204"/>
    </row>
    <row r="83" spans="1:8" s="16" customFormat="1" ht="26.25" customHeight="1">
      <c r="A83" s="201" t="s">
        <v>81</v>
      </c>
      <c r="B83" s="624"/>
      <c r="C83" s="625"/>
      <c r="D83" s="625"/>
      <c r="E83" s="344">
        <v>4554575</v>
      </c>
      <c r="F83" s="182" t="s">
        <v>66</v>
      </c>
      <c r="G83" s="628"/>
      <c r="H83" s="204"/>
    </row>
    <row r="84" spans="1:8" s="16" customFormat="1" ht="26.25" customHeight="1">
      <c r="A84" s="201" t="s">
        <v>79</v>
      </c>
      <c r="B84" s="630" t="s">
        <v>269</v>
      </c>
      <c r="C84" s="630" t="s">
        <v>171</v>
      </c>
      <c r="D84" s="630" t="s">
        <v>180</v>
      </c>
      <c r="E84" s="344">
        <v>5223600</v>
      </c>
      <c r="F84" s="182" t="s">
        <v>141</v>
      </c>
      <c r="G84" s="627" t="s">
        <v>73</v>
      </c>
      <c r="H84" s="204"/>
    </row>
    <row r="85" spans="1:8" s="16" customFormat="1" ht="26.25" customHeight="1">
      <c r="A85" s="201" t="s">
        <v>81</v>
      </c>
      <c r="B85" s="626"/>
      <c r="C85" s="625"/>
      <c r="D85" s="625"/>
      <c r="E85" s="344">
        <v>5223600</v>
      </c>
      <c r="F85" s="182" t="s">
        <v>66</v>
      </c>
      <c r="G85" s="628"/>
      <c r="H85" s="204"/>
    </row>
    <row r="86" spans="1:8" s="16" customFormat="1" ht="26.25" customHeight="1">
      <c r="A86" s="201" t="s">
        <v>79</v>
      </c>
      <c r="B86" s="630" t="s">
        <v>267</v>
      </c>
      <c r="C86" s="630" t="s">
        <v>171</v>
      </c>
      <c r="D86" s="630" t="s">
        <v>180</v>
      </c>
      <c r="E86" s="344">
        <v>5913670</v>
      </c>
      <c r="F86" s="182" t="s">
        <v>141</v>
      </c>
      <c r="G86" s="627" t="s">
        <v>74</v>
      </c>
      <c r="H86" s="204"/>
    </row>
    <row r="87" spans="1:8" s="16" customFormat="1" ht="26.25" customHeight="1">
      <c r="A87" s="201" t="s">
        <v>81</v>
      </c>
      <c r="B87" s="626"/>
      <c r="C87" s="625"/>
      <c r="D87" s="625"/>
      <c r="E87" s="344">
        <v>5913670</v>
      </c>
      <c r="F87" s="182" t="s">
        <v>66</v>
      </c>
      <c r="G87" s="628"/>
      <c r="H87" s="204"/>
    </row>
    <row r="88" spans="1:8" s="16" customFormat="1" ht="26.25" customHeight="1">
      <c r="A88" s="201" t="s">
        <v>79</v>
      </c>
      <c r="B88" s="639" t="s">
        <v>268</v>
      </c>
      <c r="C88" s="630" t="s">
        <v>171</v>
      </c>
      <c r="D88" s="630" t="s">
        <v>180</v>
      </c>
      <c r="E88" s="344">
        <v>5913675</v>
      </c>
      <c r="F88" s="182" t="s">
        <v>141</v>
      </c>
      <c r="G88" s="627" t="s">
        <v>112</v>
      </c>
      <c r="H88" s="204"/>
    </row>
    <row r="89" spans="1:8" s="16" customFormat="1" ht="26.25" customHeight="1">
      <c r="A89" s="201" t="s">
        <v>81</v>
      </c>
      <c r="B89" s="639"/>
      <c r="C89" s="625"/>
      <c r="D89" s="625"/>
      <c r="E89" s="344">
        <v>5913675</v>
      </c>
      <c r="F89" s="182" t="s">
        <v>66</v>
      </c>
      <c r="G89" s="628"/>
      <c r="H89" s="204"/>
    </row>
    <row r="90" spans="1:8" s="16" customFormat="1" ht="26.25" customHeight="1">
      <c r="A90" s="632" t="s">
        <v>71</v>
      </c>
      <c r="B90" s="633"/>
      <c r="C90" s="633"/>
      <c r="D90" s="634"/>
      <c r="E90" s="635">
        <f>SUM(E80:E89)</f>
        <v>48414240</v>
      </c>
      <c r="F90" s="636"/>
      <c r="G90" s="637"/>
      <c r="H90" s="204"/>
    </row>
    <row r="91" spans="1:8" s="16" customFormat="1" ht="26.25" customHeight="1">
      <c r="A91" s="201" t="s">
        <v>79</v>
      </c>
      <c r="B91" s="630" t="s">
        <v>285</v>
      </c>
      <c r="C91" s="630" t="s">
        <v>171</v>
      </c>
      <c r="D91" s="638" t="s">
        <v>181</v>
      </c>
      <c r="E91" s="344">
        <v>26867190</v>
      </c>
      <c r="F91" s="182" t="s">
        <v>141</v>
      </c>
      <c r="G91" s="627" t="s">
        <v>164</v>
      </c>
      <c r="H91" s="204"/>
    </row>
    <row r="92" spans="1:8" s="16" customFormat="1" ht="26.25" customHeight="1">
      <c r="A92" s="201" t="s">
        <v>81</v>
      </c>
      <c r="B92" s="626"/>
      <c r="C92" s="625"/>
      <c r="D92" s="640"/>
      <c r="E92" s="344">
        <v>26867190</v>
      </c>
      <c r="F92" s="182" t="s">
        <v>66</v>
      </c>
      <c r="G92" s="629"/>
      <c r="H92" s="204"/>
    </row>
    <row r="93" spans="1:8" s="16" customFormat="1" ht="26.25" customHeight="1">
      <c r="A93" s="201" t="s">
        <v>79</v>
      </c>
      <c r="B93" s="622" t="s">
        <v>262</v>
      </c>
      <c r="C93" s="630" t="s">
        <v>171</v>
      </c>
      <c r="D93" s="638" t="s">
        <v>181</v>
      </c>
      <c r="E93" s="377">
        <v>9510405</v>
      </c>
      <c r="F93" s="182" t="s">
        <v>141</v>
      </c>
      <c r="G93" s="627" t="s">
        <v>113</v>
      </c>
    </row>
    <row r="94" spans="1:8" s="16" customFormat="1" ht="26.25" customHeight="1">
      <c r="A94" s="201" t="s">
        <v>81</v>
      </c>
      <c r="B94" s="624"/>
      <c r="C94" s="626"/>
      <c r="D94" s="640"/>
      <c r="E94" s="377">
        <v>9510405</v>
      </c>
      <c r="F94" s="182" t="s">
        <v>66</v>
      </c>
      <c r="G94" s="629"/>
    </row>
    <row r="95" spans="1:8" s="16" customFormat="1" ht="26.25" customHeight="1">
      <c r="A95" s="201" t="s">
        <v>79</v>
      </c>
      <c r="B95" s="630" t="s">
        <v>269</v>
      </c>
      <c r="C95" s="630" t="s">
        <v>171</v>
      </c>
      <c r="D95" s="638" t="s">
        <v>181</v>
      </c>
      <c r="E95" s="344">
        <v>5461800</v>
      </c>
      <c r="F95" s="182" t="s">
        <v>141</v>
      </c>
      <c r="G95" s="627" t="s">
        <v>109</v>
      </c>
    </row>
    <row r="96" spans="1:8" s="16" customFormat="1" ht="26.25" customHeight="1">
      <c r="A96" s="201" t="s">
        <v>81</v>
      </c>
      <c r="B96" s="626"/>
      <c r="C96" s="626"/>
      <c r="D96" s="640"/>
      <c r="E96" s="344">
        <v>5461800</v>
      </c>
      <c r="F96" s="182" t="s">
        <v>66</v>
      </c>
      <c r="G96" s="629"/>
    </row>
    <row r="97" spans="1:9" s="16" customFormat="1" ht="26.25" customHeight="1">
      <c r="A97" s="201" t="s">
        <v>79</v>
      </c>
      <c r="B97" s="630" t="s">
        <v>267</v>
      </c>
      <c r="C97" s="630" t="s">
        <v>171</v>
      </c>
      <c r="D97" s="638" t="s">
        <v>181</v>
      </c>
      <c r="E97" s="344">
        <v>11280530</v>
      </c>
      <c r="F97" s="182" t="s">
        <v>141</v>
      </c>
      <c r="G97" s="627" t="s">
        <v>110</v>
      </c>
    </row>
    <row r="98" spans="1:9" s="16" customFormat="1" ht="26.25" customHeight="1">
      <c r="A98" s="201" t="s">
        <v>81</v>
      </c>
      <c r="B98" s="626"/>
      <c r="C98" s="626"/>
      <c r="D98" s="640"/>
      <c r="E98" s="344">
        <v>11280530</v>
      </c>
      <c r="F98" s="182" t="s">
        <v>66</v>
      </c>
      <c r="G98" s="629"/>
    </row>
    <row r="99" spans="1:9" s="16" customFormat="1" ht="26.25" customHeight="1">
      <c r="A99" s="201" t="s">
        <v>79</v>
      </c>
      <c r="B99" s="639" t="s">
        <v>268</v>
      </c>
      <c r="C99" s="630" t="s">
        <v>171</v>
      </c>
      <c r="D99" s="638" t="s">
        <v>181</v>
      </c>
      <c r="E99" s="344">
        <v>9030535</v>
      </c>
      <c r="F99" s="182" t="s">
        <v>141</v>
      </c>
      <c r="G99" s="627" t="s">
        <v>114</v>
      </c>
    </row>
    <row r="100" spans="1:9" s="16" customFormat="1" ht="26.25" customHeight="1">
      <c r="A100" s="201" t="s">
        <v>81</v>
      </c>
      <c r="B100" s="639"/>
      <c r="C100" s="626"/>
      <c r="D100" s="640"/>
      <c r="E100" s="344">
        <v>9030535</v>
      </c>
      <c r="F100" s="182" t="s">
        <v>66</v>
      </c>
      <c r="G100" s="629"/>
    </row>
    <row r="101" spans="1:9" s="16" customFormat="1" ht="26.25" customHeight="1">
      <c r="A101" s="632" t="s">
        <v>71</v>
      </c>
      <c r="B101" s="633"/>
      <c r="C101" s="633"/>
      <c r="D101" s="634"/>
      <c r="E101" s="635">
        <f>SUM(E91:E100)</f>
        <v>124300920</v>
      </c>
      <c r="F101" s="636"/>
      <c r="G101" s="637"/>
    </row>
    <row r="102" spans="1:9" s="16" customFormat="1" ht="26.25" customHeight="1">
      <c r="A102" s="201" t="s">
        <v>79</v>
      </c>
      <c r="B102" s="630" t="s">
        <v>285</v>
      </c>
      <c r="C102" s="630" t="s">
        <v>171</v>
      </c>
      <c r="D102" s="630" t="s">
        <v>182</v>
      </c>
      <c r="E102" s="378">
        <v>4932880</v>
      </c>
      <c r="F102" s="181" t="s">
        <v>141</v>
      </c>
      <c r="G102" s="627" t="s">
        <v>164</v>
      </c>
      <c r="H102" s="204"/>
      <c r="I102" s="18"/>
    </row>
    <row r="103" spans="1:9" s="16" customFormat="1" ht="26.25" customHeight="1">
      <c r="A103" s="201" t="s">
        <v>81</v>
      </c>
      <c r="B103" s="626"/>
      <c r="C103" s="626"/>
      <c r="D103" s="626"/>
      <c r="E103" s="378">
        <v>4932880</v>
      </c>
      <c r="F103" s="182" t="s">
        <v>66</v>
      </c>
      <c r="G103" s="629"/>
      <c r="H103" s="204"/>
      <c r="I103" s="18"/>
    </row>
    <row r="104" spans="1:9" s="16" customFormat="1" ht="26.25" customHeight="1">
      <c r="A104" s="201" t="s">
        <v>79</v>
      </c>
      <c r="B104" s="622" t="s">
        <v>262</v>
      </c>
      <c r="C104" s="630" t="s">
        <v>171</v>
      </c>
      <c r="D104" s="630" t="s">
        <v>182</v>
      </c>
      <c r="E104" s="378">
        <v>2012660</v>
      </c>
      <c r="F104" s="181" t="s">
        <v>141</v>
      </c>
      <c r="G104" s="627" t="s">
        <v>113</v>
      </c>
      <c r="H104" s="204"/>
      <c r="I104" s="18"/>
    </row>
    <row r="105" spans="1:9" s="16" customFormat="1" ht="26.25" customHeight="1">
      <c r="A105" s="201" t="s">
        <v>81</v>
      </c>
      <c r="B105" s="624"/>
      <c r="C105" s="626"/>
      <c r="D105" s="626"/>
      <c r="E105" s="378">
        <v>2012660</v>
      </c>
      <c r="F105" s="182" t="s">
        <v>66</v>
      </c>
      <c r="G105" s="629"/>
      <c r="H105" s="204"/>
      <c r="I105" s="18"/>
    </row>
    <row r="106" spans="1:9" s="16" customFormat="1" ht="26.25" customHeight="1">
      <c r="A106" s="201" t="s">
        <v>79</v>
      </c>
      <c r="B106" s="630" t="s">
        <v>269</v>
      </c>
      <c r="C106" s="630" t="s">
        <v>171</v>
      </c>
      <c r="D106" s="630" t="s">
        <v>182</v>
      </c>
      <c r="E106" s="378">
        <v>2012650</v>
      </c>
      <c r="F106" s="181" t="s">
        <v>141</v>
      </c>
      <c r="G106" s="627" t="s">
        <v>109</v>
      </c>
      <c r="H106" s="204"/>
      <c r="I106" s="18"/>
    </row>
    <row r="107" spans="1:9" s="16" customFormat="1" ht="26.25" customHeight="1">
      <c r="A107" s="201" t="s">
        <v>81</v>
      </c>
      <c r="B107" s="626"/>
      <c r="C107" s="626"/>
      <c r="D107" s="626"/>
      <c r="E107" s="378">
        <v>2012650</v>
      </c>
      <c r="F107" s="182" t="s">
        <v>66</v>
      </c>
      <c r="G107" s="629"/>
      <c r="H107" s="204"/>
      <c r="I107" s="18"/>
    </row>
    <row r="108" spans="1:9" s="16" customFormat="1" ht="26.25" customHeight="1">
      <c r="A108" s="201" t="s">
        <v>79</v>
      </c>
      <c r="B108" s="630" t="s">
        <v>267</v>
      </c>
      <c r="C108" s="630" t="s">
        <v>171</v>
      </c>
      <c r="D108" s="630" t="s">
        <v>182</v>
      </c>
      <c r="E108" s="378">
        <v>1341785</v>
      </c>
      <c r="F108" s="181" t="s">
        <v>141</v>
      </c>
      <c r="G108" s="627" t="s">
        <v>110</v>
      </c>
      <c r="H108" s="204"/>
      <c r="I108" s="18"/>
    </row>
    <row r="109" spans="1:9" s="16" customFormat="1" ht="26.25" customHeight="1">
      <c r="A109" s="201" t="s">
        <v>81</v>
      </c>
      <c r="B109" s="626"/>
      <c r="C109" s="626"/>
      <c r="D109" s="626"/>
      <c r="E109" s="378">
        <v>1341785</v>
      </c>
      <c r="F109" s="182" t="s">
        <v>66</v>
      </c>
      <c r="G109" s="629"/>
      <c r="H109" s="204"/>
      <c r="I109" s="18"/>
    </row>
    <row r="110" spans="1:9" s="16" customFormat="1" ht="26.25" customHeight="1">
      <c r="A110" s="201" t="s">
        <v>79</v>
      </c>
      <c r="B110" s="639" t="s">
        <v>268</v>
      </c>
      <c r="C110" s="630" t="s">
        <v>171</v>
      </c>
      <c r="D110" s="630" t="s">
        <v>182</v>
      </c>
      <c r="E110" s="378">
        <v>1341775</v>
      </c>
      <c r="F110" s="181" t="s">
        <v>141</v>
      </c>
      <c r="G110" s="627" t="s">
        <v>114</v>
      </c>
      <c r="H110" s="204"/>
      <c r="I110" s="18"/>
    </row>
    <row r="111" spans="1:9" s="16" customFormat="1" ht="26.25" customHeight="1">
      <c r="A111" s="201" t="s">
        <v>81</v>
      </c>
      <c r="B111" s="639"/>
      <c r="C111" s="626"/>
      <c r="D111" s="626"/>
      <c r="E111" s="378">
        <v>1341775</v>
      </c>
      <c r="F111" s="182" t="s">
        <v>66</v>
      </c>
      <c r="G111" s="629"/>
      <c r="H111" s="204"/>
      <c r="I111" s="18"/>
    </row>
    <row r="112" spans="1:9" s="16" customFormat="1" ht="26.25" customHeight="1" thickBot="1">
      <c r="A112" s="632" t="s">
        <v>71</v>
      </c>
      <c r="B112" s="633"/>
      <c r="C112" s="633"/>
      <c r="D112" s="634"/>
      <c r="E112" s="635">
        <f>SUM(E102:E111)</f>
        <v>23283500</v>
      </c>
      <c r="F112" s="636"/>
      <c r="G112" s="637"/>
    </row>
    <row r="113" spans="1:7" ht="26.45" customHeight="1" thickBot="1">
      <c r="A113" s="644" t="s">
        <v>88</v>
      </c>
      <c r="B113" s="645"/>
      <c r="C113" s="645"/>
      <c r="D113" s="646"/>
      <c r="E113" s="647">
        <f>SUM(E19,E23,E34,E45,E51,E55,E61,E64,E68,E79,E90,E101,E112)</f>
        <v>3344501666</v>
      </c>
      <c r="F113" s="648"/>
      <c r="G113" s="649"/>
    </row>
    <row r="124" spans="1:7" s="5" customFormat="1" ht="26.25" customHeight="1">
      <c r="A124" s="236"/>
      <c r="B124" s="236"/>
      <c r="C124" s="236"/>
      <c r="D124" s="236"/>
      <c r="E124" s="376"/>
      <c r="F124" s="237"/>
      <c r="G124" s="237"/>
    </row>
    <row r="125" spans="1:7" s="5" customFormat="1" ht="26.25" customHeight="1">
      <c r="A125" s="236"/>
      <c r="B125" s="236"/>
      <c r="C125" s="236"/>
      <c r="D125" s="236"/>
      <c r="E125" s="376"/>
      <c r="F125" s="237"/>
      <c r="G125" s="237"/>
    </row>
    <row r="126" spans="1:7" ht="24" customHeight="1"/>
    <row r="127" spans="1:7" ht="24" customHeight="1"/>
    <row r="128" spans="1:7" ht="24" customHeight="1">
      <c r="E128" s="379"/>
      <c r="F128" s="240"/>
      <c r="G128" s="241"/>
    </row>
    <row r="129" spans="5:7" ht="24" customHeight="1">
      <c r="E129" s="379"/>
      <c r="F129" s="240"/>
      <c r="G129" s="241"/>
    </row>
    <row r="130" spans="5:7" ht="24" customHeight="1">
      <c r="E130" s="379"/>
      <c r="F130" s="240"/>
      <c r="G130" s="241"/>
    </row>
    <row r="131" spans="5:7" ht="24" customHeight="1">
      <c r="E131" s="379"/>
      <c r="F131" s="240"/>
      <c r="G131" s="241"/>
    </row>
    <row r="132" spans="5:7" ht="24" customHeight="1">
      <c r="E132" s="379"/>
      <c r="F132" s="240"/>
      <c r="G132" s="241"/>
    </row>
    <row r="133" spans="5:7" ht="24" customHeight="1">
      <c r="E133" s="379"/>
      <c r="F133" s="240"/>
      <c r="G133" s="241"/>
    </row>
    <row r="134" spans="5:7" ht="24" customHeight="1">
      <c r="E134" s="379"/>
      <c r="F134" s="240"/>
      <c r="G134" s="241"/>
    </row>
    <row r="135" spans="5:7" ht="24" customHeight="1">
      <c r="E135" s="379"/>
      <c r="F135" s="240"/>
      <c r="G135" s="241"/>
    </row>
    <row r="136" spans="5:7" ht="24" customHeight="1">
      <c r="E136" s="379"/>
      <c r="F136" s="240"/>
      <c r="G136" s="241"/>
    </row>
    <row r="137" spans="5:7" ht="24" customHeight="1">
      <c r="E137" s="379"/>
      <c r="F137" s="240"/>
      <c r="G137" s="241"/>
    </row>
    <row r="138" spans="5:7" ht="24" customHeight="1">
      <c r="E138" s="379"/>
      <c r="F138" s="240"/>
      <c r="G138" s="241"/>
    </row>
    <row r="139" spans="5:7" ht="24" customHeight="1">
      <c r="E139" s="379"/>
      <c r="F139" s="240"/>
      <c r="G139" s="241"/>
    </row>
    <row r="140" spans="5:7" ht="24" customHeight="1">
      <c r="E140" s="379"/>
      <c r="F140" s="240"/>
      <c r="G140" s="241"/>
    </row>
    <row r="141" spans="5:7" ht="24" customHeight="1">
      <c r="E141" s="379"/>
      <c r="F141" s="240"/>
      <c r="G141" s="241"/>
    </row>
    <row r="142" spans="5:7" ht="24" customHeight="1">
      <c r="E142" s="379"/>
      <c r="F142" s="240"/>
      <c r="G142" s="241"/>
    </row>
    <row r="143" spans="5:7" ht="24" customHeight="1">
      <c r="E143" s="379"/>
      <c r="F143" s="240"/>
      <c r="G143" s="241"/>
    </row>
    <row r="144" spans="5:7" ht="24" customHeight="1">
      <c r="E144" s="379"/>
      <c r="F144" s="240"/>
      <c r="G144" s="241"/>
    </row>
    <row r="145" spans="5:7" ht="24" customHeight="1">
      <c r="E145" s="379"/>
      <c r="F145" s="240"/>
      <c r="G145" s="241"/>
    </row>
    <row r="146" spans="5:7" ht="24" customHeight="1">
      <c r="E146" s="379"/>
      <c r="F146" s="240"/>
      <c r="G146" s="241"/>
    </row>
    <row r="147" spans="5:7" ht="24" customHeight="1">
      <c r="E147" s="379"/>
      <c r="F147" s="240"/>
      <c r="G147" s="241"/>
    </row>
    <row r="148" spans="5:7" ht="24" customHeight="1">
      <c r="E148" s="379"/>
      <c r="F148" s="240"/>
      <c r="G148" s="241"/>
    </row>
    <row r="149" spans="5:7" ht="24" customHeight="1">
      <c r="E149" s="379"/>
      <c r="F149" s="240"/>
      <c r="G149" s="241"/>
    </row>
    <row r="150" spans="5:7" ht="24" customHeight="1">
      <c r="E150" s="379"/>
      <c r="F150" s="240"/>
      <c r="G150" s="241"/>
    </row>
    <row r="151" spans="5:7" ht="24" customHeight="1">
      <c r="E151" s="379"/>
      <c r="F151" s="240"/>
      <c r="G151" s="241"/>
    </row>
    <row r="152" spans="5:7" ht="24" customHeight="1">
      <c r="E152" s="379"/>
      <c r="F152" s="240"/>
      <c r="G152" s="241"/>
    </row>
    <row r="153" spans="5:7" ht="24" customHeight="1">
      <c r="E153" s="379"/>
      <c r="F153" s="240"/>
      <c r="G153" s="241"/>
    </row>
    <row r="154" spans="5:7" ht="24" customHeight="1">
      <c r="E154" s="379"/>
      <c r="F154" s="240"/>
      <c r="G154" s="241"/>
    </row>
    <row r="155" spans="5:7" ht="24" customHeight="1">
      <c r="E155" s="379"/>
      <c r="F155" s="240"/>
      <c r="G155" s="241"/>
    </row>
    <row r="156" spans="5:7">
      <c r="E156" s="380"/>
    </row>
  </sheetData>
  <sheetProtection algorithmName="SHA-512" hashValue="kP348F/C3apA/LZyXK+i+QUv0DkubGCTP9yZdnezuNPsm/Mqmmz19rWSDub46bhVDHs9qftMCjTF+khGnYW7VQ==" saltValue="P/8zDx1Ia87GPaP4/zSBhg==" spinCount="100000" sheet="1" objects="1" scenarios="1"/>
  <autoFilter ref="A3:G144"/>
  <mergeCells count="173">
    <mergeCell ref="A113:D113"/>
    <mergeCell ref="E113:G113"/>
    <mergeCell ref="B110:B111"/>
    <mergeCell ref="C110:C111"/>
    <mergeCell ref="D110:D111"/>
    <mergeCell ref="G110:G111"/>
    <mergeCell ref="A112:D112"/>
    <mergeCell ref="E112:G112"/>
    <mergeCell ref="B106:B107"/>
    <mergeCell ref="C106:C107"/>
    <mergeCell ref="D106:D107"/>
    <mergeCell ref="G106:G107"/>
    <mergeCell ref="B108:B109"/>
    <mergeCell ref="C108:C109"/>
    <mergeCell ref="D108:D109"/>
    <mergeCell ref="G108:G109"/>
    <mergeCell ref="B102:B103"/>
    <mergeCell ref="C102:C103"/>
    <mergeCell ref="D102:D103"/>
    <mergeCell ref="G102:G103"/>
    <mergeCell ref="B104:B105"/>
    <mergeCell ref="C104:C105"/>
    <mergeCell ref="D104:D105"/>
    <mergeCell ref="G104:G105"/>
    <mergeCell ref="B99:B100"/>
    <mergeCell ref="C99:C100"/>
    <mergeCell ref="D99:D100"/>
    <mergeCell ref="G99:G100"/>
    <mergeCell ref="A101:D101"/>
    <mergeCell ref="E101:G101"/>
    <mergeCell ref="B95:B96"/>
    <mergeCell ref="C95:C96"/>
    <mergeCell ref="D95:D96"/>
    <mergeCell ref="G95:G96"/>
    <mergeCell ref="B97:B98"/>
    <mergeCell ref="C97:C98"/>
    <mergeCell ref="D97:D98"/>
    <mergeCell ref="G97:G98"/>
    <mergeCell ref="B91:B92"/>
    <mergeCell ref="C91:C92"/>
    <mergeCell ref="D91:D92"/>
    <mergeCell ref="G91:G92"/>
    <mergeCell ref="B93:B94"/>
    <mergeCell ref="C93:C94"/>
    <mergeCell ref="D93:D94"/>
    <mergeCell ref="G93:G94"/>
    <mergeCell ref="B88:B89"/>
    <mergeCell ref="C88:C89"/>
    <mergeCell ref="D88:D89"/>
    <mergeCell ref="G88:G89"/>
    <mergeCell ref="A90:D90"/>
    <mergeCell ref="E90:G90"/>
    <mergeCell ref="B84:B85"/>
    <mergeCell ref="C84:C85"/>
    <mergeCell ref="D84:D85"/>
    <mergeCell ref="G84:G85"/>
    <mergeCell ref="B86:B87"/>
    <mergeCell ref="C86:C87"/>
    <mergeCell ref="D86:D87"/>
    <mergeCell ref="G86:G87"/>
    <mergeCell ref="B80:B81"/>
    <mergeCell ref="C80:C81"/>
    <mergeCell ref="D80:D81"/>
    <mergeCell ref="G80:G81"/>
    <mergeCell ref="B82:B83"/>
    <mergeCell ref="C82:C83"/>
    <mergeCell ref="D82:D83"/>
    <mergeCell ref="G82:G83"/>
    <mergeCell ref="B77:B78"/>
    <mergeCell ref="C77:C78"/>
    <mergeCell ref="D77:D78"/>
    <mergeCell ref="G77:G78"/>
    <mergeCell ref="A79:D79"/>
    <mergeCell ref="E79:G79"/>
    <mergeCell ref="B73:B74"/>
    <mergeCell ref="C73:C74"/>
    <mergeCell ref="D73:D74"/>
    <mergeCell ref="G73:G74"/>
    <mergeCell ref="B75:B76"/>
    <mergeCell ref="C75:C76"/>
    <mergeCell ref="D75:D76"/>
    <mergeCell ref="G75:G76"/>
    <mergeCell ref="B69:B70"/>
    <mergeCell ref="C69:C70"/>
    <mergeCell ref="D69:D70"/>
    <mergeCell ref="G69:G70"/>
    <mergeCell ref="B71:B72"/>
    <mergeCell ref="C71:C72"/>
    <mergeCell ref="D71:D72"/>
    <mergeCell ref="G71:G72"/>
    <mergeCell ref="A61:D61"/>
    <mergeCell ref="E61:G61"/>
    <mergeCell ref="A64:D64"/>
    <mergeCell ref="E64:G64"/>
    <mergeCell ref="A68:D68"/>
    <mergeCell ref="E68:G68"/>
    <mergeCell ref="A45:D45"/>
    <mergeCell ref="E45:G45"/>
    <mergeCell ref="A51:D51"/>
    <mergeCell ref="E51:G51"/>
    <mergeCell ref="A55:D55"/>
    <mergeCell ref="E55:G55"/>
    <mergeCell ref="B41:B42"/>
    <mergeCell ref="C41:C42"/>
    <mergeCell ref="D41:D42"/>
    <mergeCell ref="G41:G42"/>
    <mergeCell ref="B43:B44"/>
    <mergeCell ref="C43:C44"/>
    <mergeCell ref="D43:D44"/>
    <mergeCell ref="G43:G44"/>
    <mergeCell ref="B37:B38"/>
    <mergeCell ref="C37:C38"/>
    <mergeCell ref="D37:D38"/>
    <mergeCell ref="G37:G38"/>
    <mergeCell ref="B39:B40"/>
    <mergeCell ref="C39:C40"/>
    <mergeCell ref="D39:D40"/>
    <mergeCell ref="G39:G40"/>
    <mergeCell ref="A34:D34"/>
    <mergeCell ref="E34:G34"/>
    <mergeCell ref="B35:B36"/>
    <mergeCell ref="C35:C36"/>
    <mergeCell ref="D35:D36"/>
    <mergeCell ref="G35:G36"/>
    <mergeCell ref="B30:B31"/>
    <mergeCell ref="C30:C31"/>
    <mergeCell ref="D30:D31"/>
    <mergeCell ref="G30:G31"/>
    <mergeCell ref="B32:B33"/>
    <mergeCell ref="C32:C33"/>
    <mergeCell ref="D32:D33"/>
    <mergeCell ref="G32:G33"/>
    <mergeCell ref="B26:B27"/>
    <mergeCell ref="C26:C27"/>
    <mergeCell ref="D26:D27"/>
    <mergeCell ref="G26:G27"/>
    <mergeCell ref="B28:B29"/>
    <mergeCell ref="C28:C29"/>
    <mergeCell ref="D28:D29"/>
    <mergeCell ref="G28:G29"/>
    <mergeCell ref="A23:D23"/>
    <mergeCell ref="E23:G23"/>
    <mergeCell ref="B24:B25"/>
    <mergeCell ref="C24:C25"/>
    <mergeCell ref="D24:D25"/>
    <mergeCell ref="G24:G25"/>
    <mergeCell ref="B20:B22"/>
    <mergeCell ref="C20:C22"/>
    <mergeCell ref="D20:D22"/>
    <mergeCell ref="G20:G22"/>
    <mergeCell ref="B16:B18"/>
    <mergeCell ref="C16:C18"/>
    <mergeCell ref="D16:D18"/>
    <mergeCell ref="G16:G18"/>
    <mergeCell ref="A19:D19"/>
    <mergeCell ref="E19:G19"/>
    <mergeCell ref="B10:B12"/>
    <mergeCell ref="C10:C12"/>
    <mergeCell ref="D10:D12"/>
    <mergeCell ref="G10:G12"/>
    <mergeCell ref="B13:B15"/>
    <mergeCell ref="C13:C15"/>
    <mergeCell ref="D13:D15"/>
    <mergeCell ref="G13:G15"/>
    <mergeCell ref="A1:G1"/>
    <mergeCell ref="B4:B6"/>
    <mergeCell ref="C4:C6"/>
    <mergeCell ref="D4:D6"/>
    <mergeCell ref="G4:G6"/>
    <mergeCell ref="B7:B9"/>
    <mergeCell ref="C7:C9"/>
    <mergeCell ref="D7:D9"/>
    <mergeCell ref="G7:G9"/>
  </mergeCells>
  <phoneticPr fontId="9" type="noConversion"/>
  <pageMargins left="0.39347222447395325" right="0.43291667103767395" top="0.8658333420753479" bottom="0" header="0.43291667103767395" footer="0"/>
  <pageSetup paperSize="9" scale="72" fitToHeight="0" pageOrder="overThenDown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Normal="100" workbookViewId="0">
      <selection sqref="A1:F1"/>
    </sheetView>
  </sheetViews>
  <sheetFormatPr defaultColWidth="9" defaultRowHeight="16.5"/>
  <cols>
    <col min="1" max="2" width="15.625" style="28" customWidth="1"/>
    <col min="3" max="3" width="17.75" style="28" customWidth="1"/>
    <col min="4" max="4" width="27.625" style="28" bestFit="1" customWidth="1"/>
    <col min="5" max="5" width="17.375" style="28" customWidth="1"/>
    <col min="6" max="6" width="11" style="28" customWidth="1"/>
    <col min="7" max="7" width="11.875" bestFit="1" customWidth="1"/>
    <col min="11" max="11" width="13" bestFit="1" customWidth="1"/>
  </cols>
  <sheetData>
    <row r="1" spans="1:11" ht="33" customHeight="1">
      <c r="A1" s="650" t="s">
        <v>257</v>
      </c>
      <c r="B1" s="650"/>
      <c r="C1" s="650"/>
      <c r="D1" s="650"/>
      <c r="E1" s="650"/>
      <c r="F1" s="650"/>
    </row>
    <row r="2" spans="1:11" ht="17.25" thickBot="1">
      <c r="A2" s="151" t="s">
        <v>165</v>
      </c>
      <c r="B2" s="58"/>
      <c r="C2" s="58"/>
      <c r="D2" s="58"/>
      <c r="E2" s="58"/>
      <c r="F2" s="59" t="s">
        <v>18</v>
      </c>
    </row>
    <row r="3" spans="1:11" ht="26.25" customHeight="1" thickBot="1">
      <c r="A3" s="124" t="s">
        <v>44</v>
      </c>
      <c r="B3" s="125" t="s">
        <v>35</v>
      </c>
      <c r="C3" s="651" t="s">
        <v>6</v>
      </c>
      <c r="D3" s="652"/>
      <c r="E3" s="653"/>
      <c r="F3" s="126" t="s">
        <v>39</v>
      </c>
    </row>
    <row r="4" spans="1:11" ht="26.25" customHeight="1">
      <c r="A4" s="657" t="s">
        <v>43</v>
      </c>
      <c r="B4" s="654">
        <f>SUM(E4:E13)</f>
        <v>224256065</v>
      </c>
      <c r="C4" s="660" t="s">
        <v>14</v>
      </c>
      <c r="D4" s="131" t="s">
        <v>189</v>
      </c>
      <c r="E4" s="212">
        <v>120009790</v>
      </c>
      <c r="F4" s="132"/>
      <c r="K4" s="14"/>
    </row>
    <row r="5" spans="1:11" ht="26.25" customHeight="1">
      <c r="A5" s="658"/>
      <c r="B5" s="655"/>
      <c r="C5" s="661"/>
      <c r="D5" s="117" t="s">
        <v>190</v>
      </c>
      <c r="E5" s="213">
        <v>26648874</v>
      </c>
      <c r="F5" s="60"/>
      <c r="K5" s="14"/>
    </row>
    <row r="6" spans="1:11" ht="26.25" customHeight="1">
      <c r="A6" s="658"/>
      <c r="B6" s="655"/>
      <c r="C6" s="662" t="s">
        <v>69</v>
      </c>
      <c r="D6" s="147" t="s">
        <v>189</v>
      </c>
      <c r="E6" s="213">
        <v>28704665</v>
      </c>
      <c r="F6" s="60"/>
      <c r="K6" s="14"/>
    </row>
    <row r="7" spans="1:11" ht="26.25" customHeight="1">
      <c r="A7" s="658"/>
      <c r="B7" s="655"/>
      <c r="C7" s="661"/>
      <c r="D7" s="117" t="s">
        <v>190</v>
      </c>
      <c r="E7" s="213">
        <v>6258128</v>
      </c>
      <c r="F7" s="60"/>
      <c r="K7" s="14"/>
    </row>
    <row r="8" spans="1:11" ht="26.25" customHeight="1">
      <c r="A8" s="658"/>
      <c r="B8" s="655"/>
      <c r="C8" s="661"/>
      <c r="D8" s="117" t="s">
        <v>191</v>
      </c>
      <c r="E8" s="214">
        <v>7941558</v>
      </c>
      <c r="F8" s="60"/>
      <c r="G8" s="179"/>
      <c r="K8" s="14"/>
    </row>
    <row r="9" spans="1:11" ht="26.25" customHeight="1">
      <c r="A9" s="658"/>
      <c r="B9" s="655"/>
      <c r="C9" s="662" t="s">
        <v>150</v>
      </c>
      <c r="D9" s="147" t="s">
        <v>189</v>
      </c>
      <c r="E9" s="214">
        <v>12840740</v>
      </c>
      <c r="F9" s="60"/>
      <c r="G9" s="20"/>
      <c r="H9" s="178"/>
      <c r="K9" s="14"/>
    </row>
    <row r="10" spans="1:11" ht="26.25" customHeight="1">
      <c r="A10" s="658"/>
      <c r="B10" s="655"/>
      <c r="C10" s="661"/>
      <c r="D10" s="117" t="s">
        <v>190</v>
      </c>
      <c r="E10" s="214">
        <v>2956400</v>
      </c>
      <c r="F10" s="60"/>
      <c r="K10" s="14"/>
    </row>
    <row r="11" spans="1:11" ht="26.25" customHeight="1">
      <c r="A11" s="658"/>
      <c r="B11" s="655"/>
      <c r="C11" s="662" t="s">
        <v>149</v>
      </c>
      <c r="D11" s="147" t="s">
        <v>189</v>
      </c>
      <c r="E11" s="213">
        <v>14137920</v>
      </c>
      <c r="F11" s="60"/>
      <c r="K11" s="14"/>
    </row>
    <row r="12" spans="1:11" ht="26.25" customHeight="1">
      <c r="A12" s="658"/>
      <c r="B12" s="655"/>
      <c r="C12" s="661"/>
      <c r="D12" s="117" t="s">
        <v>190</v>
      </c>
      <c r="E12" s="215">
        <v>3257990</v>
      </c>
      <c r="F12" s="70"/>
      <c r="K12" s="14"/>
    </row>
    <row r="13" spans="1:11" ht="26.25" customHeight="1" thickBot="1">
      <c r="A13" s="659"/>
      <c r="B13" s="656"/>
      <c r="C13" s="133" t="s">
        <v>142</v>
      </c>
      <c r="D13" s="133" t="s">
        <v>192</v>
      </c>
      <c r="E13" s="216">
        <v>1500000</v>
      </c>
      <c r="F13" s="134"/>
      <c r="K13" s="14"/>
    </row>
    <row r="14" spans="1:11" ht="26.25" customHeight="1" thickBot="1">
      <c r="A14" s="127" t="s">
        <v>40</v>
      </c>
      <c r="B14" s="128">
        <f>B4</f>
        <v>224256065</v>
      </c>
      <c r="C14" s="129"/>
      <c r="D14" s="129"/>
      <c r="E14" s="128">
        <f>SUM(E4:E13)</f>
        <v>224256065</v>
      </c>
      <c r="F14" s="130"/>
    </row>
    <row r="15" spans="1:11">
      <c r="A15" s="26"/>
      <c r="B15" s="26"/>
      <c r="C15" s="27"/>
      <c r="D15" s="27"/>
      <c r="E15" s="26"/>
      <c r="F15" s="26"/>
    </row>
    <row r="16" spans="1:11">
      <c r="A16" s="26"/>
      <c r="B16" s="26"/>
      <c r="C16" s="27"/>
      <c r="D16" s="27"/>
      <c r="E16" s="26"/>
      <c r="F16" s="26"/>
    </row>
  </sheetData>
  <sheetProtection algorithmName="SHA-512" hashValue="2NrbCSszTROu7ZDYEiKhW14QYFvYhcgSl3r78zIPOs/4DU1zfp8X05gi95QEopzf5SZMKz8Z0/YuhtKamWcTPQ==" saltValue="h/UIV3zDoUKa0CNpIqLs/Q==" spinCount="100000" sheet="1" objects="1" scenarios="1"/>
  <mergeCells count="8">
    <mergeCell ref="A1:F1"/>
    <mergeCell ref="C3:E3"/>
    <mergeCell ref="B4:B13"/>
    <mergeCell ref="A4:A13"/>
    <mergeCell ref="C4:C5"/>
    <mergeCell ref="C6:C8"/>
    <mergeCell ref="C9:C10"/>
    <mergeCell ref="C11:C12"/>
  </mergeCells>
  <phoneticPr fontId="9" type="noConversion"/>
  <pageMargins left="0.69972223043441772" right="0.69972223043441772" top="0.75" bottom="0.75" header="0.30000001192092896" footer="0.30000001192092896"/>
  <pageSetup paperSize="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zoomScaleNormal="100" workbookViewId="0">
      <selection sqref="A1:F1"/>
    </sheetView>
  </sheetViews>
  <sheetFormatPr defaultRowHeight="16.5"/>
  <cols>
    <col min="1" max="1" width="11.375" style="41" customWidth="1"/>
    <col min="2" max="2" width="21.125" style="42" customWidth="1"/>
    <col min="3" max="3" width="22.125" style="42" bestFit="1" customWidth="1"/>
    <col min="4" max="4" width="16.5" style="43" customWidth="1"/>
    <col min="5" max="5" width="42.875" style="44" bestFit="1" customWidth="1"/>
    <col min="6" max="6" width="9.5" style="41" customWidth="1"/>
    <col min="7" max="7" width="12.625" style="8" bestFit="1" customWidth="1"/>
    <col min="8" max="257" width="9" style="9"/>
    <col min="258" max="258" width="13.125" style="9" customWidth="1"/>
    <col min="259" max="259" width="22.875" style="9" customWidth="1"/>
    <col min="260" max="260" width="18.375" style="9" customWidth="1"/>
    <col min="261" max="261" width="28.875" style="9" customWidth="1"/>
    <col min="262" max="262" width="9.5" style="9" customWidth="1"/>
    <col min="263" max="263" width="12.625" style="9" bestFit="1" customWidth="1"/>
    <col min="264" max="513" width="9" style="9"/>
    <col min="514" max="514" width="13.125" style="9" customWidth="1"/>
    <col min="515" max="515" width="22.875" style="9" customWidth="1"/>
    <col min="516" max="516" width="18.375" style="9" customWidth="1"/>
    <col min="517" max="517" width="28.875" style="9" customWidth="1"/>
    <col min="518" max="518" width="9.5" style="9" customWidth="1"/>
    <col min="519" max="519" width="12.625" style="9" bestFit="1" customWidth="1"/>
    <col min="520" max="769" width="9" style="9"/>
    <col min="770" max="770" width="13.125" style="9" customWidth="1"/>
    <col min="771" max="771" width="22.875" style="9" customWidth="1"/>
    <col min="772" max="772" width="18.375" style="9" customWidth="1"/>
    <col min="773" max="773" width="28.875" style="9" customWidth="1"/>
    <col min="774" max="774" width="9.5" style="9" customWidth="1"/>
    <col min="775" max="775" width="12.625" style="9" bestFit="1" customWidth="1"/>
    <col min="776" max="1025" width="9" style="9"/>
    <col min="1026" max="1026" width="13.125" style="9" customWidth="1"/>
    <col min="1027" max="1027" width="22.875" style="9" customWidth="1"/>
    <col min="1028" max="1028" width="18.375" style="9" customWidth="1"/>
    <col min="1029" max="1029" width="28.875" style="9" customWidth="1"/>
    <col min="1030" max="1030" width="9.5" style="9" customWidth="1"/>
    <col min="1031" max="1031" width="12.625" style="9" bestFit="1" customWidth="1"/>
    <col min="1032" max="1281" width="9" style="9"/>
    <col min="1282" max="1282" width="13.125" style="9" customWidth="1"/>
    <col min="1283" max="1283" width="22.875" style="9" customWidth="1"/>
    <col min="1284" max="1284" width="18.375" style="9" customWidth="1"/>
    <col min="1285" max="1285" width="28.875" style="9" customWidth="1"/>
    <col min="1286" max="1286" width="9.5" style="9" customWidth="1"/>
    <col min="1287" max="1287" width="12.625" style="9" bestFit="1" customWidth="1"/>
    <col min="1288" max="1537" width="9" style="9"/>
    <col min="1538" max="1538" width="13.125" style="9" customWidth="1"/>
    <col min="1539" max="1539" width="22.875" style="9" customWidth="1"/>
    <col min="1540" max="1540" width="18.375" style="9" customWidth="1"/>
    <col min="1541" max="1541" width="28.875" style="9" customWidth="1"/>
    <col min="1542" max="1542" width="9.5" style="9" customWidth="1"/>
    <col min="1543" max="1543" width="12.625" style="9" bestFit="1" customWidth="1"/>
    <col min="1544" max="1793" width="9" style="9"/>
    <col min="1794" max="1794" width="13.125" style="9" customWidth="1"/>
    <col min="1795" max="1795" width="22.875" style="9" customWidth="1"/>
    <col min="1796" max="1796" width="18.375" style="9" customWidth="1"/>
    <col min="1797" max="1797" width="28.875" style="9" customWidth="1"/>
    <col min="1798" max="1798" width="9.5" style="9" customWidth="1"/>
    <col min="1799" max="1799" width="12.625" style="9" bestFit="1" customWidth="1"/>
    <col min="1800" max="2049" width="9" style="9"/>
    <col min="2050" max="2050" width="13.125" style="9" customWidth="1"/>
    <col min="2051" max="2051" width="22.875" style="9" customWidth="1"/>
    <col min="2052" max="2052" width="18.375" style="9" customWidth="1"/>
    <col min="2053" max="2053" width="28.875" style="9" customWidth="1"/>
    <col min="2054" max="2054" width="9.5" style="9" customWidth="1"/>
    <col min="2055" max="2055" width="12.625" style="9" bestFit="1" customWidth="1"/>
    <col min="2056" max="2305" width="9" style="9"/>
    <col min="2306" max="2306" width="13.125" style="9" customWidth="1"/>
    <col min="2307" max="2307" width="22.875" style="9" customWidth="1"/>
    <col min="2308" max="2308" width="18.375" style="9" customWidth="1"/>
    <col min="2309" max="2309" width="28.875" style="9" customWidth="1"/>
    <col min="2310" max="2310" width="9.5" style="9" customWidth="1"/>
    <col min="2311" max="2311" width="12.625" style="9" bestFit="1" customWidth="1"/>
    <col min="2312" max="2561" width="9" style="9"/>
    <col min="2562" max="2562" width="13.125" style="9" customWidth="1"/>
    <col min="2563" max="2563" width="22.875" style="9" customWidth="1"/>
    <col min="2564" max="2564" width="18.375" style="9" customWidth="1"/>
    <col min="2565" max="2565" width="28.875" style="9" customWidth="1"/>
    <col min="2566" max="2566" width="9.5" style="9" customWidth="1"/>
    <col min="2567" max="2567" width="12.625" style="9" bestFit="1" customWidth="1"/>
    <col min="2568" max="2817" width="9" style="9"/>
    <col min="2818" max="2818" width="13.125" style="9" customWidth="1"/>
    <col min="2819" max="2819" width="22.875" style="9" customWidth="1"/>
    <col min="2820" max="2820" width="18.375" style="9" customWidth="1"/>
    <col min="2821" max="2821" width="28.875" style="9" customWidth="1"/>
    <col min="2822" max="2822" width="9.5" style="9" customWidth="1"/>
    <col min="2823" max="2823" width="12.625" style="9" bestFit="1" customWidth="1"/>
    <col min="2824" max="3073" width="9" style="9"/>
    <col min="3074" max="3074" width="13.125" style="9" customWidth="1"/>
    <col min="3075" max="3075" width="22.875" style="9" customWidth="1"/>
    <col min="3076" max="3076" width="18.375" style="9" customWidth="1"/>
    <col min="3077" max="3077" width="28.875" style="9" customWidth="1"/>
    <col min="3078" max="3078" width="9.5" style="9" customWidth="1"/>
    <col min="3079" max="3079" width="12.625" style="9" bestFit="1" customWidth="1"/>
    <col min="3080" max="3329" width="9" style="9"/>
    <col min="3330" max="3330" width="13.125" style="9" customWidth="1"/>
    <col min="3331" max="3331" width="22.875" style="9" customWidth="1"/>
    <col min="3332" max="3332" width="18.375" style="9" customWidth="1"/>
    <col min="3333" max="3333" width="28.875" style="9" customWidth="1"/>
    <col min="3334" max="3334" width="9.5" style="9" customWidth="1"/>
    <col min="3335" max="3335" width="12.625" style="9" bestFit="1" customWidth="1"/>
    <col min="3336" max="3585" width="9" style="9"/>
    <col min="3586" max="3586" width="13.125" style="9" customWidth="1"/>
    <col min="3587" max="3587" width="22.875" style="9" customWidth="1"/>
    <col min="3588" max="3588" width="18.375" style="9" customWidth="1"/>
    <col min="3589" max="3589" width="28.875" style="9" customWidth="1"/>
    <col min="3590" max="3590" width="9.5" style="9" customWidth="1"/>
    <col min="3591" max="3591" width="12.625" style="9" bestFit="1" customWidth="1"/>
    <col min="3592" max="3841" width="9" style="9"/>
    <col min="3842" max="3842" width="13.125" style="9" customWidth="1"/>
    <col min="3843" max="3843" width="22.875" style="9" customWidth="1"/>
    <col min="3844" max="3844" width="18.375" style="9" customWidth="1"/>
    <col min="3845" max="3845" width="28.875" style="9" customWidth="1"/>
    <col min="3846" max="3846" width="9.5" style="9" customWidth="1"/>
    <col min="3847" max="3847" width="12.625" style="9" bestFit="1" customWidth="1"/>
    <col min="3848" max="4097" width="9" style="9"/>
    <col min="4098" max="4098" width="13.125" style="9" customWidth="1"/>
    <col min="4099" max="4099" width="22.875" style="9" customWidth="1"/>
    <col min="4100" max="4100" width="18.375" style="9" customWidth="1"/>
    <col min="4101" max="4101" width="28.875" style="9" customWidth="1"/>
    <col min="4102" max="4102" width="9.5" style="9" customWidth="1"/>
    <col min="4103" max="4103" width="12.625" style="9" bestFit="1" customWidth="1"/>
    <col min="4104" max="4353" width="9" style="9"/>
    <col min="4354" max="4354" width="13.125" style="9" customWidth="1"/>
    <col min="4355" max="4355" width="22.875" style="9" customWidth="1"/>
    <col min="4356" max="4356" width="18.375" style="9" customWidth="1"/>
    <col min="4357" max="4357" width="28.875" style="9" customWidth="1"/>
    <col min="4358" max="4358" width="9.5" style="9" customWidth="1"/>
    <col min="4359" max="4359" width="12.625" style="9" bestFit="1" customWidth="1"/>
    <col min="4360" max="4609" width="9" style="9"/>
    <col min="4610" max="4610" width="13.125" style="9" customWidth="1"/>
    <col min="4611" max="4611" width="22.875" style="9" customWidth="1"/>
    <col min="4612" max="4612" width="18.375" style="9" customWidth="1"/>
    <col min="4613" max="4613" width="28.875" style="9" customWidth="1"/>
    <col min="4614" max="4614" width="9.5" style="9" customWidth="1"/>
    <col min="4615" max="4615" width="12.625" style="9" bestFit="1" customWidth="1"/>
    <col min="4616" max="4865" width="9" style="9"/>
    <col min="4866" max="4866" width="13.125" style="9" customWidth="1"/>
    <col min="4867" max="4867" width="22.875" style="9" customWidth="1"/>
    <col min="4868" max="4868" width="18.375" style="9" customWidth="1"/>
    <col min="4869" max="4869" width="28.875" style="9" customWidth="1"/>
    <col min="4870" max="4870" width="9.5" style="9" customWidth="1"/>
    <col min="4871" max="4871" width="12.625" style="9" bestFit="1" customWidth="1"/>
    <col min="4872" max="5121" width="9" style="9"/>
    <col min="5122" max="5122" width="13.125" style="9" customWidth="1"/>
    <col min="5123" max="5123" width="22.875" style="9" customWidth="1"/>
    <col min="5124" max="5124" width="18.375" style="9" customWidth="1"/>
    <col min="5125" max="5125" width="28.875" style="9" customWidth="1"/>
    <col min="5126" max="5126" width="9.5" style="9" customWidth="1"/>
    <col min="5127" max="5127" width="12.625" style="9" bestFit="1" customWidth="1"/>
    <col min="5128" max="5377" width="9" style="9"/>
    <col min="5378" max="5378" width="13.125" style="9" customWidth="1"/>
    <col min="5379" max="5379" width="22.875" style="9" customWidth="1"/>
    <col min="5380" max="5380" width="18.375" style="9" customWidth="1"/>
    <col min="5381" max="5381" width="28.875" style="9" customWidth="1"/>
    <col min="5382" max="5382" width="9.5" style="9" customWidth="1"/>
    <col min="5383" max="5383" width="12.625" style="9" bestFit="1" customWidth="1"/>
    <col min="5384" max="5633" width="9" style="9"/>
    <col min="5634" max="5634" width="13.125" style="9" customWidth="1"/>
    <col min="5635" max="5635" width="22.875" style="9" customWidth="1"/>
    <col min="5636" max="5636" width="18.375" style="9" customWidth="1"/>
    <col min="5637" max="5637" width="28.875" style="9" customWidth="1"/>
    <col min="5638" max="5638" width="9.5" style="9" customWidth="1"/>
    <col min="5639" max="5639" width="12.625" style="9" bestFit="1" customWidth="1"/>
    <col min="5640" max="5889" width="9" style="9"/>
    <col min="5890" max="5890" width="13.125" style="9" customWidth="1"/>
    <col min="5891" max="5891" width="22.875" style="9" customWidth="1"/>
    <col min="5892" max="5892" width="18.375" style="9" customWidth="1"/>
    <col min="5893" max="5893" width="28.875" style="9" customWidth="1"/>
    <col min="5894" max="5894" width="9.5" style="9" customWidth="1"/>
    <col min="5895" max="5895" width="12.625" style="9" bestFit="1" customWidth="1"/>
    <col min="5896" max="6145" width="9" style="9"/>
    <col min="6146" max="6146" width="13.125" style="9" customWidth="1"/>
    <col min="6147" max="6147" width="22.875" style="9" customWidth="1"/>
    <col min="6148" max="6148" width="18.375" style="9" customWidth="1"/>
    <col min="6149" max="6149" width="28.875" style="9" customWidth="1"/>
    <col min="6150" max="6150" width="9.5" style="9" customWidth="1"/>
    <col min="6151" max="6151" width="12.625" style="9" bestFit="1" customWidth="1"/>
    <col min="6152" max="6401" width="9" style="9"/>
    <col min="6402" max="6402" width="13.125" style="9" customWidth="1"/>
    <col min="6403" max="6403" width="22.875" style="9" customWidth="1"/>
    <col min="6404" max="6404" width="18.375" style="9" customWidth="1"/>
    <col min="6405" max="6405" width="28.875" style="9" customWidth="1"/>
    <col min="6406" max="6406" width="9.5" style="9" customWidth="1"/>
    <col min="6407" max="6407" width="12.625" style="9" bestFit="1" customWidth="1"/>
    <col min="6408" max="6657" width="9" style="9"/>
    <col min="6658" max="6658" width="13.125" style="9" customWidth="1"/>
    <col min="6659" max="6659" width="22.875" style="9" customWidth="1"/>
    <col min="6660" max="6660" width="18.375" style="9" customWidth="1"/>
    <col min="6661" max="6661" width="28.875" style="9" customWidth="1"/>
    <col min="6662" max="6662" width="9.5" style="9" customWidth="1"/>
    <col min="6663" max="6663" width="12.625" style="9" bestFit="1" customWidth="1"/>
    <col min="6664" max="6913" width="9" style="9"/>
    <col min="6914" max="6914" width="13.125" style="9" customWidth="1"/>
    <col min="6915" max="6915" width="22.875" style="9" customWidth="1"/>
    <col min="6916" max="6916" width="18.375" style="9" customWidth="1"/>
    <col min="6917" max="6917" width="28.875" style="9" customWidth="1"/>
    <col min="6918" max="6918" width="9.5" style="9" customWidth="1"/>
    <col min="6919" max="6919" width="12.625" style="9" bestFit="1" customWidth="1"/>
    <col min="6920" max="7169" width="9" style="9"/>
    <col min="7170" max="7170" width="13.125" style="9" customWidth="1"/>
    <col min="7171" max="7171" width="22.875" style="9" customWidth="1"/>
    <col min="7172" max="7172" width="18.375" style="9" customWidth="1"/>
    <col min="7173" max="7173" width="28.875" style="9" customWidth="1"/>
    <col min="7174" max="7174" width="9.5" style="9" customWidth="1"/>
    <col min="7175" max="7175" width="12.625" style="9" bestFit="1" customWidth="1"/>
    <col min="7176" max="7425" width="9" style="9"/>
    <col min="7426" max="7426" width="13.125" style="9" customWidth="1"/>
    <col min="7427" max="7427" width="22.875" style="9" customWidth="1"/>
    <col min="7428" max="7428" width="18.375" style="9" customWidth="1"/>
    <col min="7429" max="7429" width="28.875" style="9" customWidth="1"/>
    <col min="7430" max="7430" width="9.5" style="9" customWidth="1"/>
    <col min="7431" max="7431" width="12.625" style="9" bestFit="1" customWidth="1"/>
    <col min="7432" max="7681" width="9" style="9"/>
    <col min="7682" max="7682" width="13.125" style="9" customWidth="1"/>
    <col min="7683" max="7683" width="22.875" style="9" customWidth="1"/>
    <col min="7684" max="7684" width="18.375" style="9" customWidth="1"/>
    <col min="7685" max="7685" width="28.875" style="9" customWidth="1"/>
    <col min="7686" max="7686" width="9.5" style="9" customWidth="1"/>
    <col min="7687" max="7687" width="12.625" style="9" bestFit="1" customWidth="1"/>
    <col min="7688" max="7937" width="9" style="9"/>
    <col min="7938" max="7938" width="13.125" style="9" customWidth="1"/>
    <col min="7939" max="7939" width="22.875" style="9" customWidth="1"/>
    <col min="7940" max="7940" width="18.375" style="9" customWidth="1"/>
    <col min="7941" max="7941" width="28.875" style="9" customWidth="1"/>
    <col min="7942" max="7942" width="9.5" style="9" customWidth="1"/>
    <col min="7943" max="7943" width="12.625" style="9" bestFit="1" customWidth="1"/>
    <col min="7944" max="8193" width="9" style="9"/>
    <col min="8194" max="8194" width="13.125" style="9" customWidth="1"/>
    <col min="8195" max="8195" width="22.875" style="9" customWidth="1"/>
    <col min="8196" max="8196" width="18.375" style="9" customWidth="1"/>
    <col min="8197" max="8197" width="28.875" style="9" customWidth="1"/>
    <col min="8198" max="8198" width="9.5" style="9" customWidth="1"/>
    <col min="8199" max="8199" width="12.625" style="9" bestFit="1" customWidth="1"/>
    <col min="8200" max="8449" width="9" style="9"/>
    <col min="8450" max="8450" width="13.125" style="9" customWidth="1"/>
    <col min="8451" max="8451" width="22.875" style="9" customWidth="1"/>
    <col min="8452" max="8452" width="18.375" style="9" customWidth="1"/>
    <col min="8453" max="8453" width="28.875" style="9" customWidth="1"/>
    <col min="8454" max="8454" width="9.5" style="9" customWidth="1"/>
    <col min="8455" max="8455" width="12.625" style="9" bestFit="1" customWidth="1"/>
    <col min="8456" max="8705" width="9" style="9"/>
    <col min="8706" max="8706" width="13.125" style="9" customWidth="1"/>
    <col min="8707" max="8707" width="22.875" style="9" customWidth="1"/>
    <col min="8708" max="8708" width="18.375" style="9" customWidth="1"/>
    <col min="8709" max="8709" width="28.875" style="9" customWidth="1"/>
    <col min="8710" max="8710" width="9.5" style="9" customWidth="1"/>
    <col min="8711" max="8711" width="12.625" style="9" bestFit="1" customWidth="1"/>
    <col min="8712" max="8961" width="9" style="9"/>
    <col min="8962" max="8962" width="13.125" style="9" customWidth="1"/>
    <col min="8963" max="8963" width="22.875" style="9" customWidth="1"/>
    <col min="8964" max="8964" width="18.375" style="9" customWidth="1"/>
    <col min="8965" max="8965" width="28.875" style="9" customWidth="1"/>
    <col min="8966" max="8966" width="9.5" style="9" customWidth="1"/>
    <col min="8967" max="8967" width="12.625" style="9" bestFit="1" customWidth="1"/>
    <col min="8968" max="9217" width="9" style="9"/>
    <col min="9218" max="9218" width="13.125" style="9" customWidth="1"/>
    <col min="9219" max="9219" width="22.875" style="9" customWidth="1"/>
    <col min="9220" max="9220" width="18.375" style="9" customWidth="1"/>
    <col min="9221" max="9221" width="28.875" style="9" customWidth="1"/>
    <col min="9222" max="9222" width="9.5" style="9" customWidth="1"/>
    <col min="9223" max="9223" width="12.625" style="9" bestFit="1" customWidth="1"/>
    <col min="9224" max="9473" width="9" style="9"/>
    <col min="9474" max="9474" width="13.125" style="9" customWidth="1"/>
    <col min="9475" max="9475" width="22.875" style="9" customWidth="1"/>
    <col min="9476" max="9476" width="18.375" style="9" customWidth="1"/>
    <col min="9477" max="9477" width="28.875" style="9" customWidth="1"/>
    <col min="9478" max="9478" width="9.5" style="9" customWidth="1"/>
    <col min="9479" max="9479" width="12.625" style="9" bestFit="1" customWidth="1"/>
    <col min="9480" max="9729" width="9" style="9"/>
    <col min="9730" max="9730" width="13.125" style="9" customWidth="1"/>
    <col min="9731" max="9731" width="22.875" style="9" customWidth="1"/>
    <col min="9732" max="9732" width="18.375" style="9" customWidth="1"/>
    <col min="9733" max="9733" width="28.875" style="9" customWidth="1"/>
    <col min="9734" max="9734" width="9.5" style="9" customWidth="1"/>
    <col min="9735" max="9735" width="12.625" style="9" bestFit="1" customWidth="1"/>
    <col min="9736" max="9985" width="9" style="9"/>
    <col min="9986" max="9986" width="13.125" style="9" customWidth="1"/>
    <col min="9987" max="9987" width="22.875" style="9" customWidth="1"/>
    <col min="9988" max="9988" width="18.375" style="9" customWidth="1"/>
    <col min="9989" max="9989" width="28.875" style="9" customWidth="1"/>
    <col min="9990" max="9990" width="9.5" style="9" customWidth="1"/>
    <col min="9991" max="9991" width="12.625" style="9" bestFit="1" customWidth="1"/>
    <col min="9992" max="10241" width="9" style="9"/>
    <col min="10242" max="10242" width="13.125" style="9" customWidth="1"/>
    <col min="10243" max="10243" width="22.875" style="9" customWidth="1"/>
    <col min="10244" max="10244" width="18.375" style="9" customWidth="1"/>
    <col min="10245" max="10245" width="28.875" style="9" customWidth="1"/>
    <col min="10246" max="10246" width="9.5" style="9" customWidth="1"/>
    <col min="10247" max="10247" width="12.625" style="9" bestFit="1" customWidth="1"/>
    <col min="10248" max="10497" width="9" style="9"/>
    <col min="10498" max="10498" width="13.125" style="9" customWidth="1"/>
    <col min="10499" max="10499" width="22.875" style="9" customWidth="1"/>
    <col min="10500" max="10500" width="18.375" style="9" customWidth="1"/>
    <col min="10501" max="10501" width="28.875" style="9" customWidth="1"/>
    <col min="10502" max="10502" width="9.5" style="9" customWidth="1"/>
    <col min="10503" max="10503" width="12.625" style="9" bestFit="1" customWidth="1"/>
    <col min="10504" max="10753" width="9" style="9"/>
    <col min="10754" max="10754" width="13.125" style="9" customWidth="1"/>
    <col min="10755" max="10755" width="22.875" style="9" customWidth="1"/>
    <col min="10756" max="10756" width="18.375" style="9" customWidth="1"/>
    <col min="10757" max="10757" width="28.875" style="9" customWidth="1"/>
    <col min="10758" max="10758" width="9.5" style="9" customWidth="1"/>
    <col min="10759" max="10759" width="12.625" style="9" bestFit="1" customWidth="1"/>
    <col min="10760" max="11009" width="9" style="9"/>
    <col min="11010" max="11010" width="13.125" style="9" customWidth="1"/>
    <col min="11011" max="11011" width="22.875" style="9" customWidth="1"/>
    <col min="11012" max="11012" width="18.375" style="9" customWidth="1"/>
    <col min="11013" max="11013" width="28.875" style="9" customWidth="1"/>
    <col min="11014" max="11014" width="9.5" style="9" customWidth="1"/>
    <col min="11015" max="11015" width="12.625" style="9" bestFit="1" customWidth="1"/>
    <col min="11016" max="11265" width="9" style="9"/>
    <col min="11266" max="11266" width="13.125" style="9" customWidth="1"/>
    <col min="11267" max="11267" width="22.875" style="9" customWidth="1"/>
    <col min="11268" max="11268" width="18.375" style="9" customWidth="1"/>
    <col min="11269" max="11269" width="28.875" style="9" customWidth="1"/>
    <col min="11270" max="11270" width="9.5" style="9" customWidth="1"/>
    <col min="11271" max="11271" width="12.625" style="9" bestFit="1" customWidth="1"/>
    <col min="11272" max="11521" width="9" style="9"/>
    <col min="11522" max="11522" width="13.125" style="9" customWidth="1"/>
    <col min="11523" max="11523" width="22.875" style="9" customWidth="1"/>
    <col min="11524" max="11524" width="18.375" style="9" customWidth="1"/>
    <col min="11525" max="11525" width="28.875" style="9" customWidth="1"/>
    <col min="11526" max="11526" width="9.5" style="9" customWidth="1"/>
    <col min="11527" max="11527" width="12.625" style="9" bestFit="1" customWidth="1"/>
    <col min="11528" max="11777" width="9" style="9"/>
    <col min="11778" max="11778" width="13.125" style="9" customWidth="1"/>
    <col min="11779" max="11779" width="22.875" style="9" customWidth="1"/>
    <col min="11780" max="11780" width="18.375" style="9" customWidth="1"/>
    <col min="11781" max="11781" width="28.875" style="9" customWidth="1"/>
    <col min="11782" max="11782" width="9.5" style="9" customWidth="1"/>
    <col min="11783" max="11783" width="12.625" style="9" bestFit="1" customWidth="1"/>
    <col min="11784" max="12033" width="9" style="9"/>
    <col min="12034" max="12034" width="13.125" style="9" customWidth="1"/>
    <col min="12035" max="12035" width="22.875" style="9" customWidth="1"/>
    <col min="12036" max="12036" width="18.375" style="9" customWidth="1"/>
    <col min="12037" max="12037" width="28.875" style="9" customWidth="1"/>
    <col min="12038" max="12038" width="9.5" style="9" customWidth="1"/>
    <col min="12039" max="12039" width="12.625" style="9" bestFit="1" customWidth="1"/>
    <col min="12040" max="12289" width="9" style="9"/>
    <col min="12290" max="12290" width="13.125" style="9" customWidth="1"/>
    <col min="12291" max="12291" width="22.875" style="9" customWidth="1"/>
    <col min="12292" max="12292" width="18.375" style="9" customWidth="1"/>
    <col min="12293" max="12293" width="28.875" style="9" customWidth="1"/>
    <col min="12294" max="12294" width="9.5" style="9" customWidth="1"/>
    <col min="12295" max="12295" width="12.625" style="9" bestFit="1" customWidth="1"/>
    <col min="12296" max="12545" width="9" style="9"/>
    <col min="12546" max="12546" width="13.125" style="9" customWidth="1"/>
    <col min="12547" max="12547" width="22.875" style="9" customWidth="1"/>
    <col min="12548" max="12548" width="18.375" style="9" customWidth="1"/>
    <col min="12549" max="12549" width="28.875" style="9" customWidth="1"/>
    <col min="12550" max="12550" width="9.5" style="9" customWidth="1"/>
    <col min="12551" max="12551" width="12.625" style="9" bestFit="1" customWidth="1"/>
    <col min="12552" max="12801" width="9" style="9"/>
    <col min="12802" max="12802" width="13.125" style="9" customWidth="1"/>
    <col min="12803" max="12803" width="22.875" style="9" customWidth="1"/>
    <col min="12804" max="12804" width="18.375" style="9" customWidth="1"/>
    <col min="12805" max="12805" width="28.875" style="9" customWidth="1"/>
    <col min="12806" max="12806" width="9.5" style="9" customWidth="1"/>
    <col min="12807" max="12807" width="12.625" style="9" bestFit="1" customWidth="1"/>
    <col min="12808" max="13057" width="9" style="9"/>
    <col min="13058" max="13058" width="13.125" style="9" customWidth="1"/>
    <col min="13059" max="13059" width="22.875" style="9" customWidth="1"/>
    <col min="13060" max="13060" width="18.375" style="9" customWidth="1"/>
    <col min="13061" max="13061" width="28.875" style="9" customWidth="1"/>
    <col min="13062" max="13062" width="9.5" style="9" customWidth="1"/>
    <col min="13063" max="13063" width="12.625" style="9" bestFit="1" customWidth="1"/>
    <col min="13064" max="13313" width="9" style="9"/>
    <col min="13314" max="13314" width="13.125" style="9" customWidth="1"/>
    <col min="13315" max="13315" width="22.875" style="9" customWidth="1"/>
    <col min="13316" max="13316" width="18.375" style="9" customWidth="1"/>
    <col min="13317" max="13317" width="28.875" style="9" customWidth="1"/>
    <col min="13318" max="13318" width="9.5" style="9" customWidth="1"/>
    <col min="13319" max="13319" width="12.625" style="9" bestFit="1" customWidth="1"/>
    <col min="13320" max="13569" width="9" style="9"/>
    <col min="13570" max="13570" width="13.125" style="9" customWidth="1"/>
    <col min="13571" max="13571" width="22.875" style="9" customWidth="1"/>
    <col min="13572" max="13572" width="18.375" style="9" customWidth="1"/>
    <col min="13573" max="13573" width="28.875" style="9" customWidth="1"/>
    <col min="13574" max="13574" width="9.5" style="9" customWidth="1"/>
    <col min="13575" max="13575" width="12.625" style="9" bestFit="1" customWidth="1"/>
    <col min="13576" max="13825" width="9" style="9"/>
    <col min="13826" max="13826" width="13.125" style="9" customWidth="1"/>
    <col min="13827" max="13827" width="22.875" style="9" customWidth="1"/>
    <col min="13828" max="13828" width="18.375" style="9" customWidth="1"/>
    <col min="13829" max="13829" width="28.875" style="9" customWidth="1"/>
    <col min="13830" max="13830" width="9.5" style="9" customWidth="1"/>
    <col min="13831" max="13831" width="12.625" style="9" bestFit="1" customWidth="1"/>
    <col min="13832" max="14081" width="9" style="9"/>
    <col min="14082" max="14082" width="13.125" style="9" customWidth="1"/>
    <col min="14083" max="14083" width="22.875" style="9" customWidth="1"/>
    <col min="14084" max="14084" width="18.375" style="9" customWidth="1"/>
    <col min="14085" max="14085" width="28.875" style="9" customWidth="1"/>
    <col min="14086" max="14086" width="9.5" style="9" customWidth="1"/>
    <col min="14087" max="14087" width="12.625" style="9" bestFit="1" customWidth="1"/>
    <col min="14088" max="14337" width="9" style="9"/>
    <col min="14338" max="14338" width="13.125" style="9" customWidth="1"/>
    <col min="14339" max="14339" width="22.875" style="9" customWidth="1"/>
    <col min="14340" max="14340" width="18.375" style="9" customWidth="1"/>
    <col min="14341" max="14341" width="28.875" style="9" customWidth="1"/>
    <col min="14342" max="14342" width="9.5" style="9" customWidth="1"/>
    <col min="14343" max="14343" width="12.625" style="9" bestFit="1" customWidth="1"/>
    <col min="14344" max="14593" width="9" style="9"/>
    <col min="14594" max="14594" width="13.125" style="9" customWidth="1"/>
    <col min="14595" max="14595" width="22.875" style="9" customWidth="1"/>
    <col min="14596" max="14596" width="18.375" style="9" customWidth="1"/>
    <col min="14597" max="14597" width="28.875" style="9" customWidth="1"/>
    <col min="14598" max="14598" width="9.5" style="9" customWidth="1"/>
    <col min="14599" max="14599" width="12.625" style="9" bestFit="1" customWidth="1"/>
    <col min="14600" max="14849" width="9" style="9"/>
    <col min="14850" max="14850" width="13.125" style="9" customWidth="1"/>
    <col min="14851" max="14851" width="22.875" style="9" customWidth="1"/>
    <col min="14852" max="14852" width="18.375" style="9" customWidth="1"/>
    <col min="14853" max="14853" width="28.875" style="9" customWidth="1"/>
    <col min="14854" max="14854" width="9.5" style="9" customWidth="1"/>
    <col min="14855" max="14855" width="12.625" style="9" bestFit="1" customWidth="1"/>
    <col min="14856" max="15105" width="9" style="9"/>
    <col min="15106" max="15106" width="13.125" style="9" customWidth="1"/>
    <col min="15107" max="15107" width="22.875" style="9" customWidth="1"/>
    <col min="15108" max="15108" width="18.375" style="9" customWidth="1"/>
    <col min="15109" max="15109" width="28.875" style="9" customWidth="1"/>
    <col min="15110" max="15110" width="9.5" style="9" customWidth="1"/>
    <col min="15111" max="15111" width="12.625" style="9" bestFit="1" customWidth="1"/>
    <col min="15112" max="15361" width="9" style="9"/>
    <col min="15362" max="15362" width="13.125" style="9" customWidth="1"/>
    <col min="15363" max="15363" width="22.875" style="9" customWidth="1"/>
    <col min="15364" max="15364" width="18.375" style="9" customWidth="1"/>
    <col min="15365" max="15365" width="28.875" style="9" customWidth="1"/>
    <col min="15366" max="15366" width="9.5" style="9" customWidth="1"/>
    <col min="15367" max="15367" width="12.625" style="9" bestFit="1" customWidth="1"/>
    <col min="15368" max="15617" width="9" style="9"/>
    <col min="15618" max="15618" width="13.125" style="9" customWidth="1"/>
    <col min="15619" max="15619" width="22.875" style="9" customWidth="1"/>
    <col min="15620" max="15620" width="18.375" style="9" customWidth="1"/>
    <col min="15621" max="15621" width="28.875" style="9" customWidth="1"/>
    <col min="15622" max="15622" width="9.5" style="9" customWidth="1"/>
    <col min="15623" max="15623" width="12.625" style="9" bestFit="1" customWidth="1"/>
    <col min="15624" max="15873" width="9" style="9"/>
    <col min="15874" max="15874" width="13.125" style="9" customWidth="1"/>
    <col min="15875" max="15875" width="22.875" style="9" customWidth="1"/>
    <col min="15876" max="15876" width="18.375" style="9" customWidth="1"/>
    <col min="15877" max="15877" width="28.875" style="9" customWidth="1"/>
    <col min="15878" max="15878" width="9.5" style="9" customWidth="1"/>
    <col min="15879" max="15879" width="12.625" style="9" bestFit="1" customWidth="1"/>
    <col min="15880" max="16129" width="9" style="9"/>
    <col min="16130" max="16130" width="13.125" style="9" customWidth="1"/>
    <col min="16131" max="16131" width="22.875" style="9" customWidth="1"/>
    <col min="16132" max="16132" width="18.375" style="9" customWidth="1"/>
    <col min="16133" max="16133" width="28.875" style="9" customWidth="1"/>
    <col min="16134" max="16134" width="9.5" style="9" customWidth="1"/>
    <col min="16135" max="16135" width="12.625" style="9" bestFit="1" customWidth="1"/>
    <col min="16136" max="16384" width="9" style="9"/>
  </cols>
  <sheetData>
    <row r="1" spans="1:7" ht="31.5">
      <c r="A1" s="668" t="s">
        <v>259</v>
      </c>
      <c r="B1" s="668"/>
      <c r="C1" s="668"/>
      <c r="D1" s="668"/>
      <c r="E1" s="668"/>
      <c r="F1" s="668"/>
    </row>
    <row r="2" spans="1:7" s="11" customFormat="1" ht="24.75" customHeight="1" thickBot="1">
      <c r="A2" s="151" t="s">
        <v>165</v>
      </c>
      <c r="B2" s="72"/>
      <c r="C2" s="72"/>
      <c r="D2" s="73"/>
      <c r="E2" s="74"/>
      <c r="F2" s="75" t="s">
        <v>8</v>
      </c>
      <c r="G2" s="10"/>
    </row>
    <row r="3" spans="1:7" s="13" customFormat="1" ht="26.25" customHeight="1" thickBot="1">
      <c r="A3" s="76" t="s">
        <v>57</v>
      </c>
      <c r="B3" s="673" t="s">
        <v>49</v>
      </c>
      <c r="C3" s="674"/>
      <c r="D3" s="65" t="s">
        <v>9</v>
      </c>
      <c r="E3" s="77" t="s">
        <v>16</v>
      </c>
      <c r="F3" s="66" t="s">
        <v>39</v>
      </c>
      <c r="G3" s="12"/>
    </row>
    <row r="4" spans="1:7" s="11" customFormat="1" ht="26.25" customHeight="1">
      <c r="A4" s="669" t="s">
        <v>83</v>
      </c>
      <c r="B4" s="149" t="s">
        <v>152</v>
      </c>
      <c r="C4" s="143" t="s">
        <v>193</v>
      </c>
      <c r="D4" s="243">
        <v>2246220</v>
      </c>
      <c r="E4" s="144" t="s">
        <v>83</v>
      </c>
      <c r="F4" s="145"/>
      <c r="G4" s="10"/>
    </row>
    <row r="5" spans="1:7" s="11" customFormat="1" ht="26.25" customHeight="1">
      <c r="A5" s="670"/>
      <c r="B5" s="663" t="s">
        <v>91</v>
      </c>
      <c r="C5" s="664"/>
      <c r="D5" s="245">
        <f>SUM(D4:D4)</f>
        <v>2246220</v>
      </c>
      <c r="E5" s="142"/>
      <c r="F5" s="78"/>
      <c r="G5" s="10"/>
    </row>
    <row r="6" spans="1:7" s="11" customFormat="1" ht="26.25" customHeight="1">
      <c r="A6" s="671" t="s">
        <v>82</v>
      </c>
      <c r="B6" s="150" t="s">
        <v>15</v>
      </c>
      <c r="C6" s="114" t="s">
        <v>193</v>
      </c>
      <c r="D6" s="244">
        <v>490000</v>
      </c>
      <c r="E6" s="115" t="s">
        <v>157</v>
      </c>
      <c r="F6" s="71"/>
      <c r="G6" s="10"/>
    </row>
    <row r="7" spans="1:7" s="11" customFormat="1" ht="26.25" customHeight="1">
      <c r="A7" s="672"/>
      <c r="B7" s="150" t="s">
        <v>20</v>
      </c>
      <c r="C7" s="114" t="s">
        <v>189</v>
      </c>
      <c r="D7" s="244">
        <v>4116380</v>
      </c>
      <c r="E7" s="115" t="s">
        <v>198</v>
      </c>
      <c r="F7" s="71"/>
      <c r="G7" s="10"/>
    </row>
    <row r="8" spans="1:7" s="11" customFormat="1" ht="26.25" customHeight="1">
      <c r="A8" s="672"/>
      <c r="B8" s="150" t="s">
        <v>195</v>
      </c>
      <c r="C8" s="114" t="s">
        <v>193</v>
      </c>
      <c r="D8" s="244">
        <v>7140820</v>
      </c>
      <c r="E8" s="115" t="s">
        <v>194</v>
      </c>
      <c r="F8" s="71"/>
      <c r="G8" s="10"/>
    </row>
    <row r="9" spans="1:7" s="11" customFormat="1" ht="26.25" customHeight="1">
      <c r="A9" s="672"/>
      <c r="B9" s="150" t="s">
        <v>2</v>
      </c>
      <c r="C9" s="114" t="s">
        <v>196</v>
      </c>
      <c r="D9" s="246">
        <v>896500</v>
      </c>
      <c r="E9" s="113" t="s">
        <v>197</v>
      </c>
      <c r="F9" s="71"/>
      <c r="G9" s="116"/>
    </row>
    <row r="10" spans="1:7" s="11" customFormat="1" ht="26.25" customHeight="1">
      <c r="A10" s="670"/>
      <c r="B10" s="663" t="s">
        <v>91</v>
      </c>
      <c r="C10" s="664"/>
      <c r="D10" s="245">
        <f>SUM(D6:D9)</f>
        <v>12643700</v>
      </c>
      <c r="E10" s="142"/>
      <c r="F10" s="78"/>
      <c r="G10" s="10"/>
    </row>
    <row r="11" spans="1:7" s="13" customFormat="1" ht="26.25" customHeight="1" thickBot="1">
      <c r="A11" s="665" t="s">
        <v>92</v>
      </c>
      <c r="B11" s="666"/>
      <c r="C11" s="667"/>
      <c r="D11" s="226">
        <f>SUM(D5,D10)</f>
        <v>14889920</v>
      </c>
      <c r="E11" s="146"/>
      <c r="F11" s="79"/>
      <c r="G11" s="12"/>
    </row>
    <row r="12" spans="1:7" s="11" customFormat="1" ht="21.75" customHeight="1">
      <c r="A12" s="37"/>
      <c r="B12" s="38"/>
      <c r="C12" s="38"/>
      <c r="D12" s="39"/>
      <c r="E12" s="36"/>
      <c r="F12" s="37"/>
      <c r="G12" s="10"/>
    </row>
    <row r="13" spans="1:7" s="11" customFormat="1" ht="13.5">
      <c r="A13" s="37"/>
      <c r="B13" s="38"/>
      <c r="C13" s="38"/>
      <c r="D13" s="39"/>
      <c r="E13" s="36"/>
      <c r="F13" s="37"/>
      <c r="G13" s="10"/>
    </row>
    <row r="14" spans="1:7" s="11" customFormat="1" ht="13.5">
      <c r="A14" s="37"/>
      <c r="B14" s="38"/>
      <c r="C14" s="38"/>
      <c r="D14" s="39"/>
      <c r="E14" s="36"/>
      <c r="F14" s="37"/>
      <c r="G14" s="10"/>
    </row>
    <row r="15" spans="1:7" s="11" customFormat="1" ht="13.5">
      <c r="A15" s="37"/>
      <c r="B15" s="38"/>
      <c r="C15" s="38"/>
      <c r="D15" s="39"/>
      <c r="E15" s="36"/>
      <c r="F15" s="37"/>
      <c r="G15" s="10"/>
    </row>
    <row r="16" spans="1:7" s="11" customFormat="1" ht="13.5">
      <c r="A16" s="37"/>
      <c r="B16" s="38"/>
      <c r="C16" s="38"/>
      <c r="D16" s="39"/>
      <c r="E16" s="40"/>
      <c r="F16" s="37"/>
      <c r="G16" s="10"/>
    </row>
    <row r="17" spans="1:7" s="11" customFormat="1" ht="13.5">
      <c r="A17" s="37"/>
      <c r="B17" s="38"/>
      <c r="C17" s="38"/>
      <c r="D17" s="39"/>
      <c r="E17" s="36"/>
      <c r="F17" s="37"/>
      <c r="G17" s="10"/>
    </row>
    <row r="18" spans="1:7" s="11" customFormat="1" ht="13.5">
      <c r="A18" s="37"/>
      <c r="B18" s="38"/>
      <c r="C18" s="38"/>
      <c r="D18" s="39"/>
      <c r="E18" s="40"/>
      <c r="F18" s="37"/>
      <c r="G18" s="10"/>
    </row>
    <row r="19" spans="1:7" s="11" customFormat="1" ht="13.5">
      <c r="A19" s="37"/>
      <c r="B19" s="38"/>
      <c r="C19" s="38"/>
      <c r="D19" s="39"/>
      <c r="E19" s="36"/>
      <c r="F19" s="37"/>
      <c r="G19" s="10"/>
    </row>
    <row r="20" spans="1:7" s="11" customFormat="1" ht="13.5">
      <c r="A20" s="37"/>
      <c r="B20" s="38"/>
      <c r="C20" s="38"/>
      <c r="D20" s="39"/>
      <c r="E20" s="36"/>
      <c r="F20" s="37"/>
      <c r="G20" s="10"/>
    </row>
    <row r="21" spans="1:7" s="11" customFormat="1" ht="13.5">
      <c r="A21" s="37"/>
      <c r="B21" s="38"/>
      <c r="C21" s="38"/>
      <c r="D21" s="39"/>
      <c r="E21" s="36"/>
      <c r="F21" s="37"/>
      <c r="G21" s="10"/>
    </row>
    <row r="22" spans="1:7" s="11" customFormat="1" ht="13.5">
      <c r="A22" s="37"/>
      <c r="B22" s="38"/>
      <c r="C22" s="38"/>
      <c r="D22" s="39"/>
      <c r="E22" s="36"/>
      <c r="F22" s="37"/>
      <c r="G22" s="10"/>
    </row>
    <row r="23" spans="1:7" s="11" customFormat="1" ht="13.5">
      <c r="A23" s="37"/>
      <c r="B23" s="38"/>
      <c r="C23" s="38"/>
      <c r="D23" s="39"/>
      <c r="E23" s="40"/>
      <c r="F23" s="37"/>
      <c r="G23" s="10"/>
    </row>
    <row r="24" spans="1:7" s="11" customFormat="1" ht="13.5">
      <c r="A24" s="37"/>
      <c r="B24" s="38"/>
      <c r="C24" s="38"/>
      <c r="D24" s="39"/>
      <c r="E24" s="36"/>
      <c r="F24" s="37"/>
      <c r="G24" s="10"/>
    </row>
    <row r="25" spans="1:7" s="11" customFormat="1" ht="13.5">
      <c r="A25" s="37"/>
      <c r="B25" s="38"/>
      <c r="C25" s="38"/>
      <c r="D25" s="39"/>
      <c r="E25" s="36"/>
      <c r="F25" s="37"/>
      <c r="G25" s="10"/>
    </row>
    <row r="26" spans="1:7" s="11" customFormat="1" ht="13.5">
      <c r="A26" s="37"/>
      <c r="B26" s="38"/>
      <c r="C26" s="38"/>
      <c r="D26" s="39"/>
      <c r="E26" s="36"/>
      <c r="F26" s="37"/>
      <c r="G26" s="10"/>
    </row>
    <row r="27" spans="1:7" s="11" customFormat="1" ht="13.5">
      <c r="A27" s="37"/>
      <c r="B27" s="38"/>
      <c r="C27" s="38"/>
      <c r="D27" s="39"/>
      <c r="E27" s="36"/>
      <c r="F27" s="37"/>
      <c r="G27" s="10"/>
    </row>
    <row r="28" spans="1:7" s="11" customFormat="1" ht="13.5">
      <c r="A28" s="37"/>
      <c r="B28" s="38"/>
      <c r="C28" s="38"/>
      <c r="D28" s="39"/>
      <c r="E28" s="36"/>
      <c r="F28" s="37"/>
      <c r="G28" s="10"/>
    </row>
    <row r="29" spans="1:7" s="11" customFormat="1" ht="13.5">
      <c r="A29" s="37"/>
      <c r="B29" s="38"/>
      <c r="C29" s="38"/>
      <c r="D29" s="39"/>
      <c r="E29" s="40"/>
      <c r="F29" s="37"/>
      <c r="G29" s="10"/>
    </row>
    <row r="30" spans="1:7" s="11" customFormat="1" ht="13.5">
      <c r="A30" s="37"/>
      <c r="B30" s="38"/>
      <c r="C30" s="38"/>
      <c r="D30" s="39"/>
      <c r="E30" s="36"/>
      <c r="F30" s="37"/>
      <c r="G30" s="10"/>
    </row>
    <row r="31" spans="1:7" s="11" customFormat="1" ht="13.5">
      <c r="A31" s="37"/>
      <c r="B31" s="38"/>
      <c r="C31" s="38"/>
      <c r="D31" s="39"/>
      <c r="E31" s="36"/>
      <c r="F31" s="37"/>
      <c r="G31" s="10"/>
    </row>
    <row r="32" spans="1:7" s="11" customFormat="1" ht="13.5">
      <c r="A32" s="37"/>
      <c r="B32" s="38"/>
      <c r="C32" s="38"/>
      <c r="D32" s="39"/>
      <c r="E32" s="36"/>
      <c r="F32" s="37"/>
      <c r="G32" s="10"/>
    </row>
    <row r="33" spans="1:7" s="11" customFormat="1" ht="13.5">
      <c r="A33" s="37"/>
      <c r="B33" s="38"/>
      <c r="C33" s="38"/>
      <c r="D33" s="39"/>
      <c r="E33" s="36"/>
      <c r="F33" s="37"/>
      <c r="G33" s="10"/>
    </row>
    <row r="34" spans="1:7" s="11" customFormat="1" ht="13.5">
      <c r="A34" s="37"/>
      <c r="B34" s="38"/>
      <c r="C34" s="38"/>
      <c r="D34" s="39"/>
      <c r="E34" s="40"/>
      <c r="F34" s="37"/>
      <c r="G34" s="10"/>
    </row>
    <row r="35" spans="1:7" s="11" customFormat="1" ht="13.5">
      <c r="A35" s="37"/>
      <c r="B35" s="38"/>
      <c r="C35" s="38"/>
      <c r="D35" s="39"/>
      <c r="E35" s="36"/>
      <c r="F35" s="37"/>
      <c r="G35" s="10"/>
    </row>
    <row r="36" spans="1:7" s="11" customFormat="1" ht="13.5">
      <c r="A36" s="37"/>
      <c r="B36" s="38"/>
      <c r="C36" s="38"/>
      <c r="D36" s="39"/>
      <c r="E36" s="40"/>
      <c r="F36" s="37"/>
      <c r="G36" s="10"/>
    </row>
    <row r="37" spans="1:7" s="11" customFormat="1" ht="13.5">
      <c r="A37" s="37"/>
      <c r="B37" s="38"/>
      <c r="C37" s="38"/>
      <c r="D37" s="39"/>
      <c r="E37" s="36"/>
      <c r="F37" s="37"/>
      <c r="G37" s="10"/>
    </row>
    <row r="38" spans="1:7" s="11" customFormat="1" ht="13.5">
      <c r="A38" s="37"/>
      <c r="B38" s="38"/>
      <c r="C38" s="38"/>
      <c r="D38" s="39"/>
      <c r="E38" s="36"/>
      <c r="F38" s="37"/>
      <c r="G38" s="10"/>
    </row>
    <row r="39" spans="1:7" s="11" customFormat="1" ht="13.5">
      <c r="A39" s="37"/>
      <c r="B39" s="38"/>
      <c r="C39" s="38"/>
      <c r="D39" s="39"/>
      <c r="E39" s="36"/>
      <c r="F39" s="37"/>
      <c r="G39" s="10"/>
    </row>
    <row r="40" spans="1:7" s="11" customFormat="1" ht="13.5">
      <c r="A40" s="37"/>
      <c r="B40" s="38"/>
      <c r="C40" s="38"/>
      <c r="D40" s="39"/>
      <c r="E40" s="40"/>
      <c r="F40" s="37"/>
      <c r="G40" s="10"/>
    </row>
    <row r="41" spans="1:7" s="11" customFormat="1" ht="13.5">
      <c r="A41" s="37"/>
      <c r="B41" s="38"/>
      <c r="C41" s="38"/>
      <c r="D41" s="39"/>
      <c r="E41" s="36"/>
      <c r="F41" s="37"/>
      <c r="G41" s="10"/>
    </row>
    <row r="42" spans="1:7" s="11" customFormat="1" ht="13.5">
      <c r="A42" s="37"/>
      <c r="B42" s="38"/>
      <c r="C42" s="38"/>
      <c r="D42" s="39"/>
      <c r="E42" s="36"/>
      <c r="F42" s="37"/>
      <c r="G42" s="10"/>
    </row>
    <row r="43" spans="1:7" s="11" customFormat="1" ht="13.5">
      <c r="A43" s="37"/>
      <c r="B43" s="38"/>
      <c r="C43" s="38"/>
      <c r="D43" s="39"/>
      <c r="E43" s="36"/>
      <c r="F43" s="37"/>
      <c r="G43" s="10"/>
    </row>
    <row r="44" spans="1:7" s="11" customFormat="1" ht="13.5">
      <c r="A44" s="37"/>
      <c r="B44" s="38"/>
      <c r="C44" s="38"/>
      <c r="D44" s="39"/>
      <c r="E44" s="36"/>
      <c r="F44" s="37"/>
      <c r="G44" s="10"/>
    </row>
    <row r="45" spans="1:7" s="11" customFormat="1" ht="13.5">
      <c r="A45" s="37"/>
      <c r="B45" s="38"/>
      <c r="C45" s="38"/>
      <c r="D45" s="39"/>
      <c r="E45" s="36"/>
      <c r="F45" s="37"/>
      <c r="G45" s="10"/>
    </row>
    <row r="46" spans="1:7" s="11" customFormat="1" ht="13.5">
      <c r="A46" s="37"/>
      <c r="B46" s="38"/>
      <c r="C46" s="38"/>
      <c r="D46" s="39"/>
      <c r="E46" s="36"/>
      <c r="F46" s="37"/>
      <c r="G46" s="10"/>
    </row>
    <row r="47" spans="1:7" s="11" customFormat="1" ht="13.5">
      <c r="A47" s="37"/>
      <c r="B47" s="38"/>
      <c r="C47" s="38"/>
      <c r="D47" s="39"/>
      <c r="E47" s="36"/>
      <c r="F47" s="37"/>
      <c r="G47" s="10"/>
    </row>
    <row r="48" spans="1:7" s="11" customFormat="1" ht="13.5">
      <c r="A48" s="37"/>
      <c r="B48" s="38"/>
      <c r="C48" s="38"/>
      <c r="D48" s="39"/>
      <c r="E48" s="36"/>
      <c r="F48" s="37"/>
      <c r="G48" s="10"/>
    </row>
    <row r="49" spans="1:7" s="11" customFormat="1" ht="13.5">
      <c r="A49" s="37"/>
      <c r="B49" s="38"/>
      <c r="C49" s="38"/>
      <c r="D49" s="39"/>
      <c r="E49" s="36"/>
      <c r="F49" s="37"/>
      <c r="G49" s="10"/>
    </row>
    <row r="50" spans="1:7" s="11" customFormat="1" ht="13.5">
      <c r="A50" s="37"/>
      <c r="B50" s="38"/>
      <c r="C50" s="38"/>
      <c r="D50" s="39"/>
      <c r="E50" s="36"/>
      <c r="F50" s="37"/>
      <c r="G50" s="10"/>
    </row>
    <row r="51" spans="1:7" s="11" customFormat="1" ht="13.5">
      <c r="A51" s="37"/>
      <c r="B51" s="38"/>
      <c r="C51" s="38"/>
      <c r="D51" s="39"/>
      <c r="E51" s="36"/>
      <c r="F51" s="37"/>
      <c r="G51" s="10"/>
    </row>
    <row r="52" spans="1:7" s="11" customFormat="1" ht="13.5">
      <c r="A52" s="37"/>
      <c r="B52" s="38"/>
      <c r="C52" s="38"/>
      <c r="D52" s="39"/>
      <c r="E52" s="36"/>
      <c r="F52" s="37"/>
      <c r="G52" s="10"/>
    </row>
    <row r="53" spans="1:7" s="11" customFormat="1" ht="13.5">
      <c r="A53" s="37"/>
      <c r="B53" s="38"/>
      <c r="C53" s="38"/>
      <c r="D53" s="39"/>
      <c r="E53" s="36"/>
      <c r="F53" s="37"/>
      <c r="G53" s="10"/>
    </row>
    <row r="54" spans="1:7" s="11" customFormat="1" ht="13.5">
      <c r="A54" s="37"/>
      <c r="B54" s="38"/>
      <c r="C54" s="38"/>
      <c r="D54" s="39"/>
      <c r="E54" s="36"/>
      <c r="F54" s="37"/>
      <c r="G54" s="10"/>
    </row>
    <row r="55" spans="1:7" s="11" customFormat="1" ht="13.5">
      <c r="A55" s="37"/>
      <c r="B55" s="38"/>
      <c r="C55" s="38"/>
      <c r="D55" s="39"/>
      <c r="E55" s="36"/>
      <c r="F55" s="37"/>
      <c r="G55" s="10"/>
    </row>
    <row r="56" spans="1:7" s="11" customFormat="1" ht="13.5">
      <c r="A56" s="37"/>
      <c r="B56" s="38"/>
      <c r="C56" s="38"/>
      <c r="D56" s="39"/>
      <c r="E56" s="36"/>
      <c r="F56" s="37"/>
      <c r="G56" s="10"/>
    </row>
    <row r="57" spans="1:7" s="11" customFormat="1" ht="13.5">
      <c r="A57" s="37"/>
      <c r="B57" s="38"/>
      <c r="C57" s="38"/>
      <c r="D57" s="39"/>
      <c r="E57" s="36"/>
      <c r="F57" s="37"/>
      <c r="G57" s="10"/>
    </row>
    <row r="58" spans="1:7" s="11" customFormat="1" ht="13.5">
      <c r="A58" s="37"/>
      <c r="B58" s="38"/>
      <c r="C58" s="38"/>
      <c r="D58" s="39"/>
      <c r="E58" s="36"/>
      <c r="F58" s="37"/>
      <c r="G58" s="10"/>
    </row>
    <row r="59" spans="1:7" s="11" customFormat="1" ht="13.5">
      <c r="A59" s="37"/>
      <c r="B59" s="38"/>
      <c r="C59" s="38"/>
      <c r="D59" s="39"/>
      <c r="E59" s="36"/>
      <c r="F59" s="37"/>
      <c r="G59" s="10"/>
    </row>
    <row r="60" spans="1:7" s="11" customFormat="1" ht="13.5">
      <c r="A60" s="37"/>
      <c r="B60" s="38"/>
      <c r="C60" s="38"/>
      <c r="D60" s="39"/>
      <c r="E60" s="36"/>
      <c r="F60" s="37"/>
      <c r="G60" s="10"/>
    </row>
    <row r="61" spans="1:7" s="11" customFormat="1" ht="13.5">
      <c r="A61" s="37"/>
      <c r="B61" s="38"/>
      <c r="C61" s="38"/>
      <c r="D61" s="39"/>
      <c r="E61" s="36"/>
      <c r="F61" s="37"/>
      <c r="G61" s="10"/>
    </row>
    <row r="62" spans="1:7" s="11" customFormat="1" ht="13.5">
      <c r="A62" s="37"/>
      <c r="B62" s="38"/>
      <c r="C62" s="38"/>
      <c r="D62" s="39"/>
      <c r="E62" s="36"/>
      <c r="F62" s="37"/>
      <c r="G62" s="10"/>
    </row>
    <row r="63" spans="1:7" s="11" customFormat="1">
      <c r="A63" s="41"/>
      <c r="B63" s="42"/>
      <c r="C63" s="42"/>
      <c r="D63" s="43"/>
      <c r="E63" s="44"/>
      <c r="F63" s="41"/>
      <c r="G63" s="10"/>
    </row>
  </sheetData>
  <sheetProtection algorithmName="SHA-512" hashValue="PlgMG3y7fMCp46nzhyyxP5wOVZiZe18yq9jEONe6oZ+FcElp1huyEluTmmHZ/xyPt4PHVjcZcfVQKggxpcKwCA==" saltValue="i+kEmeeC6h5PjNkxVdoqRw==" spinCount="100000" sheet="1" objects="1" scenarios="1"/>
  <mergeCells count="7">
    <mergeCell ref="B10:C10"/>
    <mergeCell ref="A11:C11"/>
    <mergeCell ref="A1:F1"/>
    <mergeCell ref="A4:A5"/>
    <mergeCell ref="A6:A10"/>
    <mergeCell ref="B3:C3"/>
    <mergeCell ref="B5:C5"/>
  </mergeCells>
  <phoneticPr fontId="9" type="noConversion"/>
  <pageMargins left="0.40986111760139465" right="0.38972222805023193" top="1" bottom="1" header="0.5" footer="0.5"/>
  <pageSetup paperSize="9" scale="86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zoomScale="85" zoomScaleNormal="85" workbookViewId="0">
      <selection sqref="A1:G1"/>
    </sheetView>
  </sheetViews>
  <sheetFormatPr defaultRowHeight="13.5"/>
  <cols>
    <col min="1" max="1" width="13.125" style="29" bestFit="1" customWidth="1"/>
    <col min="2" max="2" width="19.375" style="29" customWidth="1"/>
    <col min="3" max="3" width="28.125" style="30" bestFit="1" customWidth="1"/>
    <col min="4" max="4" width="16.5" style="228" customWidth="1"/>
    <col min="5" max="5" width="24" style="120" bestFit="1" customWidth="1"/>
    <col min="6" max="6" width="29" style="34" bestFit="1" customWidth="1"/>
    <col min="7" max="7" width="9.5" style="35" customWidth="1"/>
    <col min="8" max="8" width="9" style="6" hidden="1" customWidth="1"/>
    <col min="9" max="9" width="11" style="6" hidden="1" customWidth="1"/>
    <col min="10" max="10" width="12.875" style="6" hidden="1" customWidth="1"/>
    <col min="11" max="11" width="12.125" style="6" hidden="1" customWidth="1"/>
    <col min="12" max="12" width="0" style="6" hidden="1" customWidth="1"/>
    <col min="13" max="13" width="10.25" style="6" bestFit="1" customWidth="1"/>
    <col min="14" max="245" width="9" style="6"/>
    <col min="246" max="246" width="8.625" style="6" customWidth="1"/>
    <col min="247" max="247" width="13.5" style="6" customWidth="1"/>
    <col min="248" max="248" width="18.25" style="6" customWidth="1"/>
    <col min="249" max="249" width="16.5" style="6" customWidth="1"/>
    <col min="250" max="250" width="26.125" style="6" customWidth="1"/>
    <col min="251" max="251" width="9.5" style="6" customWidth="1"/>
    <col min="252" max="501" width="9" style="6"/>
    <col min="502" max="502" width="8.625" style="6" customWidth="1"/>
    <col min="503" max="503" width="13.5" style="6" customWidth="1"/>
    <col min="504" max="504" width="18.25" style="6" customWidth="1"/>
    <col min="505" max="505" width="16.5" style="6" customWidth="1"/>
    <col min="506" max="506" width="26.125" style="6" customWidth="1"/>
    <col min="507" max="507" width="9.5" style="6" customWidth="1"/>
    <col min="508" max="757" width="9" style="6"/>
    <col min="758" max="758" width="8.625" style="6" customWidth="1"/>
    <col min="759" max="759" width="13.5" style="6" customWidth="1"/>
    <col min="760" max="760" width="18.25" style="6" customWidth="1"/>
    <col min="761" max="761" width="16.5" style="6" customWidth="1"/>
    <col min="762" max="762" width="26.125" style="6" customWidth="1"/>
    <col min="763" max="763" width="9.5" style="6" customWidth="1"/>
    <col min="764" max="1013" width="9" style="6"/>
    <col min="1014" max="1014" width="8.625" style="6" customWidth="1"/>
    <col min="1015" max="1015" width="13.5" style="6" customWidth="1"/>
    <col min="1016" max="1016" width="18.25" style="6" customWidth="1"/>
    <col min="1017" max="1017" width="16.5" style="6" customWidth="1"/>
    <col min="1018" max="1018" width="26.125" style="6" customWidth="1"/>
    <col min="1019" max="1019" width="9.5" style="6" customWidth="1"/>
    <col min="1020" max="1269" width="9" style="6"/>
    <col min="1270" max="1270" width="8.625" style="6" customWidth="1"/>
    <col min="1271" max="1271" width="13.5" style="6" customWidth="1"/>
    <col min="1272" max="1272" width="18.25" style="6" customWidth="1"/>
    <col min="1273" max="1273" width="16.5" style="6" customWidth="1"/>
    <col min="1274" max="1274" width="26.125" style="6" customWidth="1"/>
    <col min="1275" max="1275" width="9.5" style="6" customWidth="1"/>
    <col min="1276" max="1525" width="9" style="6"/>
    <col min="1526" max="1526" width="8.625" style="6" customWidth="1"/>
    <col min="1527" max="1527" width="13.5" style="6" customWidth="1"/>
    <col min="1528" max="1528" width="18.25" style="6" customWidth="1"/>
    <col min="1529" max="1529" width="16.5" style="6" customWidth="1"/>
    <col min="1530" max="1530" width="26.125" style="6" customWidth="1"/>
    <col min="1531" max="1531" width="9.5" style="6" customWidth="1"/>
    <col min="1532" max="1781" width="9" style="6"/>
    <col min="1782" max="1782" width="8.625" style="6" customWidth="1"/>
    <col min="1783" max="1783" width="13.5" style="6" customWidth="1"/>
    <col min="1784" max="1784" width="18.25" style="6" customWidth="1"/>
    <col min="1785" max="1785" width="16.5" style="6" customWidth="1"/>
    <col min="1786" max="1786" width="26.125" style="6" customWidth="1"/>
    <col min="1787" max="1787" width="9.5" style="6" customWidth="1"/>
    <col min="1788" max="2037" width="9" style="6"/>
    <col min="2038" max="2038" width="8.625" style="6" customWidth="1"/>
    <col min="2039" max="2039" width="13.5" style="6" customWidth="1"/>
    <col min="2040" max="2040" width="18.25" style="6" customWidth="1"/>
    <col min="2041" max="2041" width="16.5" style="6" customWidth="1"/>
    <col min="2042" max="2042" width="26.125" style="6" customWidth="1"/>
    <col min="2043" max="2043" width="9.5" style="6" customWidth="1"/>
    <col min="2044" max="2293" width="9" style="6"/>
    <col min="2294" max="2294" width="8.625" style="6" customWidth="1"/>
    <col min="2295" max="2295" width="13.5" style="6" customWidth="1"/>
    <col min="2296" max="2296" width="18.25" style="6" customWidth="1"/>
    <col min="2297" max="2297" width="16.5" style="6" customWidth="1"/>
    <col min="2298" max="2298" width="26.125" style="6" customWidth="1"/>
    <col min="2299" max="2299" width="9.5" style="6" customWidth="1"/>
    <col min="2300" max="2549" width="9" style="6"/>
    <col min="2550" max="2550" width="8.625" style="6" customWidth="1"/>
    <col min="2551" max="2551" width="13.5" style="6" customWidth="1"/>
    <col min="2552" max="2552" width="18.25" style="6" customWidth="1"/>
    <col min="2553" max="2553" width="16.5" style="6" customWidth="1"/>
    <col min="2554" max="2554" width="26.125" style="6" customWidth="1"/>
    <col min="2555" max="2555" width="9.5" style="6" customWidth="1"/>
    <col min="2556" max="2805" width="9" style="6"/>
    <col min="2806" max="2806" width="8.625" style="6" customWidth="1"/>
    <col min="2807" max="2807" width="13.5" style="6" customWidth="1"/>
    <col min="2808" max="2808" width="18.25" style="6" customWidth="1"/>
    <col min="2809" max="2809" width="16.5" style="6" customWidth="1"/>
    <col min="2810" max="2810" width="26.125" style="6" customWidth="1"/>
    <col min="2811" max="2811" width="9.5" style="6" customWidth="1"/>
    <col min="2812" max="3061" width="9" style="6"/>
    <col min="3062" max="3062" width="8.625" style="6" customWidth="1"/>
    <col min="3063" max="3063" width="13.5" style="6" customWidth="1"/>
    <col min="3064" max="3064" width="18.25" style="6" customWidth="1"/>
    <col min="3065" max="3065" width="16.5" style="6" customWidth="1"/>
    <col min="3066" max="3066" width="26.125" style="6" customWidth="1"/>
    <col min="3067" max="3067" width="9.5" style="6" customWidth="1"/>
    <col min="3068" max="3317" width="9" style="6"/>
    <col min="3318" max="3318" width="8.625" style="6" customWidth="1"/>
    <col min="3319" max="3319" width="13.5" style="6" customWidth="1"/>
    <col min="3320" max="3320" width="18.25" style="6" customWidth="1"/>
    <col min="3321" max="3321" width="16.5" style="6" customWidth="1"/>
    <col min="3322" max="3322" width="26.125" style="6" customWidth="1"/>
    <col min="3323" max="3323" width="9.5" style="6" customWidth="1"/>
    <col min="3324" max="3573" width="9" style="6"/>
    <col min="3574" max="3574" width="8.625" style="6" customWidth="1"/>
    <col min="3575" max="3575" width="13.5" style="6" customWidth="1"/>
    <col min="3576" max="3576" width="18.25" style="6" customWidth="1"/>
    <col min="3577" max="3577" width="16.5" style="6" customWidth="1"/>
    <col min="3578" max="3578" width="26.125" style="6" customWidth="1"/>
    <col min="3579" max="3579" width="9.5" style="6" customWidth="1"/>
    <col min="3580" max="3829" width="9" style="6"/>
    <col min="3830" max="3830" width="8.625" style="6" customWidth="1"/>
    <col min="3831" max="3831" width="13.5" style="6" customWidth="1"/>
    <col min="3832" max="3832" width="18.25" style="6" customWidth="1"/>
    <col min="3833" max="3833" width="16.5" style="6" customWidth="1"/>
    <col min="3834" max="3834" width="26.125" style="6" customWidth="1"/>
    <col min="3835" max="3835" width="9.5" style="6" customWidth="1"/>
    <col min="3836" max="4085" width="9" style="6"/>
    <col min="4086" max="4086" width="8.625" style="6" customWidth="1"/>
    <col min="4087" max="4087" width="13.5" style="6" customWidth="1"/>
    <col min="4088" max="4088" width="18.25" style="6" customWidth="1"/>
    <col min="4089" max="4089" width="16.5" style="6" customWidth="1"/>
    <col min="4090" max="4090" width="26.125" style="6" customWidth="1"/>
    <col min="4091" max="4091" width="9.5" style="6" customWidth="1"/>
    <col min="4092" max="4341" width="9" style="6"/>
    <col min="4342" max="4342" width="8.625" style="6" customWidth="1"/>
    <col min="4343" max="4343" width="13.5" style="6" customWidth="1"/>
    <col min="4344" max="4344" width="18.25" style="6" customWidth="1"/>
    <col min="4345" max="4345" width="16.5" style="6" customWidth="1"/>
    <col min="4346" max="4346" width="26.125" style="6" customWidth="1"/>
    <col min="4347" max="4347" width="9.5" style="6" customWidth="1"/>
    <col min="4348" max="4597" width="9" style="6"/>
    <col min="4598" max="4598" width="8.625" style="6" customWidth="1"/>
    <col min="4599" max="4599" width="13.5" style="6" customWidth="1"/>
    <col min="4600" max="4600" width="18.25" style="6" customWidth="1"/>
    <col min="4601" max="4601" width="16.5" style="6" customWidth="1"/>
    <col min="4602" max="4602" width="26.125" style="6" customWidth="1"/>
    <col min="4603" max="4603" width="9.5" style="6" customWidth="1"/>
    <col min="4604" max="4853" width="9" style="6"/>
    <col min="4854" max="4854" width="8.625" style="6" customWidth="1"/>
    <col min="4855" max="4855" width="13.5" style="6" customWidth="1"/>
    <col min="4856" max="4856" width="18.25" style="6" customWidth="1"/>
    <col min="4857" max="4857" width="16.5" style="6" customWidth="1"/>
    <col min="4858" max="4858" width="26.125" style="6" customWidth="1"/>
    <col min="4859" max="4859" width="9.5" style="6" customWidth="1"/>
    <col min="4860" max="5109" width="9" style="6"/>
    <col min="5110" max="5110" width="8.625" style="6" customWidth="1"/>
    <col min="5111" max="5111" width="13.5" style="6" customWidth="1"/>
    <col min="5112" max="5112" width="18.25" style="6" customWidth="1"/>
    <col min="5113" max="5113" width="16.5" style="6" customWidth="1"/>
    <col min="5114" max="5114" width="26.125" style="6" customWidth="1"/>
    <col min="5115" max="5115" width="9.5" style="6" customWidth="1"/>
    <col min="5116" max="5365" width="9" style="6"/>
    <col min="5366" max="5366" width="8.625" style="6" customWidth="1"/>
    <col min="5367" max="5367" width="13.5" style="6" customWidth="1"/>
    <col min="5368" max="5368" width="18.25" style="6" customWidth="1"/>
    <col min="5369" max="5369" width="16.5" style="6" customWidth="1"/>
    <col min="5370" max="5370" width="26.125" style="6" customWidth="1"/>
    <col min="5371" max="5371" width="9.5" style="6" customWidth="1"/>
    <col min="5372" max="5621" width="9" style="6"/>
    <col min="5622" max="5622" width="8.625" style="6" customWidth="1"/>
    <col min="5623" max="5623" width="13.5" style="6" customWidth="1"/>
    <col min="5624" max="5624" width="18.25" style="6" customWidth="1"/>
    <col min="5625" max="5625" width="16.5" style="6" customWidth="1"/>
    <col min="5626" max="5626" width="26.125" style="6" customWidth="1"/>
    <col min="5627" max="5627" width="9.5" style="6" customWidth="1"/>
    <col min="5628" max="5877" width="9" style="6"/>
    <col min="5878" max="5878" width="8.625" style="6" customWidth="1"/>
    <col min="5879" max="5879" width="13.5" style="6" customWidth="1"/>
    <col min="5880" max="5880" width="18.25" style="6" customWidth="1"/>
    <col min="5881" max="5881" width="16.5" style="6" customWidth="1"/>
    <col min="5882" max="5882" width="26.125" style="6" customWidth="1"/>
    <col min="5883" max="5883" width="9.5" style="6" customWidth="1"/>
    <col min="5884" max="6133" width="9" style="6"/>
    <col min="6134" max="6134" width="8.625" style="6" customWidth="1"/>
    <col min="6135" max="6135" width="13.5" style="6" customWidth="1"/>
    <col min="6136" max="6136" width="18.25" style="6" customWidth="1"/>
    <col min="6137" max="6137" width="16.5" style="6" customWidth="1"/>
    <col min="6138" max="6138" width="26.125" style="6" customWidth="1"/>
    <col min="6139" max="6139" width="9.5" style="6" customWidth="1"/>
    <col min="6140" max="6389" width="9" style="6"/>
    <col min="6390" max="6390" width="8.625" style="6" customWidth="1"/>
    <col min="6391" max="6391" width="13.5" style="6" customWidth="1"/>
    <col min="6392" max="6392" width="18.25" style="6" customWidth="1"/>
    <col min="6393" max="6393" width="16.5" style="6" customWidth="1"/>
    <col min="6394" max="6394" width="26.125" style="6" customWidth="1"/>
    <col min="6395" max="6395" width="9.5" style="6" customWidth="1"/>
    <col min="6396" max="6645" width="9" style="6"/>
    <col min="6646" max="6646" width="8.625" style="6" customWidth="1"/>
    <col min="6647" max="6647" width="13.5" style="6" customWidth="1"/>
    <col min="6648" max="6648" width="18.25" style="6" customWidth="1"/>
    <col min="6649" max="6649" width="16.5" style="6" customWidth="1"/>
    <col min="6650" max="6650" width="26.125" style="6" customWidth="1"/>
    <col min="6651" max="6651" width="9.5" style="6" customWidth="1"/>
    <col min="6652" max="6901" width="9" style="6"/>
    <col min="6902" max="6902" width="8.625" style="6" customWidth="1"/>
    <col min="6903" max="6903" width="13.5" style="6" customWidth="1"/>
    <col min="6904" max="6904" width="18.25" style="6" customWidth="1"/>
    <col min="6905" max="6905" width="16.5" style="6" customWidth="1"/>
    <col min="6906" max="6906" width="26.125" style="6" customWidth="1"/>
    <col min="6907" max="6907" width="9.5" style="6" customWidth="1"/>
    <col min="6908" max="7157" width="9" style="6"/>
    <col min="7158" max="7158" width="8.625" style="6" customWidth="1"/>
    <col min="7159" max="7159" width="13.5" style="6" customWidth="1"/>
    <col min="7160" max="7160" width="18.25" style="6" customWidth="1"/>
    <col min="7161" max="7161" width="16.5" style="6" customWidth="1"/>
    <col min="7162" max="7162" width="26.125" style="6" customWidth="1"/>
    <col min="7163" max="7163" width="9.5" style="6" customWidth="1"/>
    <col min="7164" max="7413" width="9" style="6"/>
    <col min="7414" max="7414" width="8.625" style="6" customWidth="1"/>
    <col min="7415" max="7415" width="13.5" style="6" customWidth="1"/>
    <col min="7416" max="7416" width="18.25" style="6" customWidth="1"/>
    <col min="7417" max="7417" width="16.5" style="6" customWidth="1"/>
    <col min="7418" max="7418" width="26.125" style="6" customWidth="1"/>
    <col min="7419" max="7419" width="9.5" style="6" customWidth="1"/>
    <col min="7420" max="7669" width="9" style="6"/>
    <col min="7670" max="7670" width="8.625" style="6" customWidth="1"/>
    <col min="7671" max="7671" width="13.5" style="6" customWidth="1"/>
    <col min="7672" max="7672" width="18.25" style="6" customWidth="1"/>
    <col min="7673" max="7673" width="16.5" style="6" customWidth="1"/>
    <col min="7674" max="7674" width="26.125" style="6" customWidth="1"/>
    <col min="7675" max="7675" width="9.5" style="6" customWidth="1"/>
    <col min="7676" max="7925" width="9" style="6"/>
    <col min="7926" max="7926" width="8.625" style="6" customWidth="1"/>
    <col min="7927" max="7927" width="13.5" style="6" customWidth="1"/>
    <col min="7928" max="7928" width="18.25" style="6" customWidth="1"/>
    <col min="7929" max="7929" width="16.5" style="6" customWidth="1"/>
    <col min="7930" max="7930" width="26.125" style="6" customWidth="1"/>
    <col min="7931" max="7931" width="9.5" style="6" customWidth="1"/>
    <col min="7932" max="8181" width="9" style="6"/>
    <col min="8182" max="8182" width="8.625" style="6" customWidth="1"/>
    <col min="8183" max="8183" width="13.5" style="6" customWidth="1"/>
    <col min="8184" max="8184" width="18.25" style="6" customWidth="1"/>
    <col min="8185" max="8185" width="16.5" style="6" customWidth="1"/>
    <col min="8186" max="8186" width="26.125" style="6" customWidth="1"/>
    <col min="8187" max="8187" width="9.5" style="6" customWidth="1"/>
    <col min="8188" max="8437" width="9" style="6"/>
    <col min="8438" max="8438" width="8.625" style="6" customWidth="1"/>
    <col min="8439" max="8439" width="13.5" style="6" customWidth="1"/>
    <col min="8440" max="8440" width="18.25" style="6" customWidth="1"/>
    <col min="8441" max="8441" width="16.5" style="6" customWidth="1"/>
    <col min="8442" max="8442" width="26.125" style="6" customWidth="1"/>
    <col min="8443" max="8443" width="9.5" style="6" customWidth="1"/>
    <col min="8444" max="8693" width="9" style="6"/>
    <col min="8694" max="8694" width="8.625" style="6" customWidth="1"/>
    <col min="8695" max="8695" width="13.5" style="6" customWidth="1"/>
    <col min="8696" max="8696" width="18.25" style="6" customWidth="1"/>
    <col min="8697" max="8697" width="16.5" style="6" customWidth="1"/>
    <col min="8698" max="8698" width="26.125" style="6" customWidth="1"/>
    <col min="8699" max="8699" width="9.5" style="6" customWidth="1"/>
    <col min="8700" max="8949" width="9" style="6"/>
    <col min="8950" max="8950" width="8.625" style="6" customWidth="1"/>
    <col min="8951" max="8951" width="13.5" style="6" customWidth="1"/>
    <col min="8952" max="8952" width="18.25" style="6" customWidth="1"/>
    <col min="8953" max="8953" width="16.5" style="6" customWidth="1"/>
    <col min="8954" max="8954" width="26.125" style="6" customWidth="1"/>
    <col min="8955" max="8955" width="9.5" style="6" customWidth="1"/>
    <col min="8956" max="9205" width="9" style="6"/>
    <col min="9206" max="9206" width="8.625" style="6" customWidth="1"/>
    <col min="9207" max="9207" width="13.5" style="6" customWidth="1"/>
    <col min="9208" max="9208" width="18.25" style="6" customWidth="1"/>
    <col min="9209" max="9209" width="16.5" style="6" customWidth="1"/>
    <col min="9210" max="9210" width="26.125" style="6" customWidth="1"/>
    <col min="9211" max="9211" width="9.5" style="6" customWidth="1"/>
    <col min="9212" max="9461" width="9" style="6"/>
    <col min="9462" max="9462" width="8.625" style="6" customWidth="1"/>
    <col min="9463" max="9463" width="13.5" style="6" customWidth="1"/>
    <col min="9464" max="9464" width="18.25" style="6" customWidth="1"/>
    <col min="9465" max="9465" width="16.5" style="6" customWidth="1"/>
    <col min="9466" max="9466" width="26.125" style="6" customWidth="1"/>
    <col min="9467" max="9467" width="9.5" style="6" customWidth="1"/>
    <col min="9468" max="9717" width="9" style="6"/>
    <col min="9718" max="9718" width="8.625" style="6" customWidth="1"/>
    <col min="9719" max="9719" width="13.5" style="6" customWidth="1"/>
    <col min="9720" max="9720" width="18.25" style="6" customWidth="1"/>
    <col min="9721" max="9721" width="16.5" style="6" customWidth="1"/>
    <col min="9722" max="9722" width="26.125" style="6" customWidth="1"/>
    <col min="9723" max="9723" width="9.5" style="6" customWidth="1"/>
    <col min="9724" max="9973" width="9" style="6"/>
    <col min="9974" max="9974" width="8.625" style="6" customWidth="1"/>
    <col min="9975" max="9975" width="13.5" style="6" customWidth="1"/>
    <col min="9976" max="9976" width="18.25" style="6" customWidth="1"/>
    <col min="9977" max="9977" width="16.5" style="6" customWidth="1"/>
    <col min="9978" max="9978" width="26.125" style="6" customWidth="1"/>
    <col min="9979" max="9979" width="9.5" style="6" customWidth="1"/>
    <col min="9980" max="10229" width="9" style="6"/>
    <col min="10230" max="10230" width="8.625" style="6" customWidth="1"/>
    <col min="10231" max="10231" width="13.5" style="6" customWidth="1"/>
    <col min="10232" max="10232" width="18.25" style="6" customWidth="1"/>
    <col min="10233" max="10233" width="16.5" style="6" customWidth="1"/>
    <col min="10234" max="10234" width="26.125" style="6" customWidth="1"/>
    <col min="10235" max="10235" width="9.5" style="6" customWidth="1"/>
    <col min="10236" max="10485" width="9" style="6"/>
    <col min="10486" max="10486" width="8.625" style="6" customWidth="1"/>
    <col min="10487" max="10487" width="13.5" style="6" customWidth="1"/>
    <col min="10488" max="10488" width="18.25" style="6" customWidth="1"/>
    <col min="10489" max="10489" width="16.5" style="6" customWidth="1"/>
    <col min="10490" max="10490" width="26.125" style="6" customWidth="1"/>
    <col min="10491" max="10491" width="9.5" style="6" customWidth="1"/>
    <col min="10492" max="10741" width="9" style="6"/>
    <col min="10742" max="10742" width="8.625" style="6" customWidth="1"/>
    <col min="10743" max="10743" width="13.5" style="6" customWidth="1"/>
    <col min="10744" max="10744" width="18.25" style="6" customWidth="1"/>
    <col min="10745" max="10745" width="16.5" style="6" customWidth="1"/>
    <col min="10746" max="10746" width="26.125" style="6" customWidth="1"/>
    <col min="10747" max="10747" width="9.5" style="6" customWidth="1"/>
    <col min="10748" max="10997" width="9" style="6"/>
    <col min="10998" max="10998" width="8.625" style="6" customWidth="1"/>
    <col min="10999" max="10999" width="13.5" style="6" customWidth="1"/>
    <col min="11000" max="11000" width="18.25" style="6" customWidth="1"/>
    <col min="11001" max="11001" width="16.5" style="6" customWidth="1"/>
    <col min="11002" max="11002" width="26.125" style="6" customWidth="1"/>
    <col min="11003" max="11003" width="9.5" style="6" customWidth="1"/>
    <col min="11004" max="11253" width="9" style="6"/>
    <col min="11254" max="11254" width="8.625" style="6" customWidth="1"/>
    <col min="11255" max="11255" width="13.5" style="6" customWidth="1"/>
    <col min="11256" max="11256" width="18.25" style="6" customWidth="1"/>
    <col min="11257" max="11257" width="16.5" style="6" customWidth="1"/>
    <col min="11258" max="11258" width="26.125" style="6" customWidth="1"/>
    <col min="11259" max="11259" width="9.5" style="6" customWidth="1"/>
    <col min="11260" max="11509" width="9" style="6"/>
    <col min="11510" max="11510" width="8.625" style="6" customWidth="1"/>
    <col min="11511" max="11511" width="13.5" style="6" customWidth="1"/>
    <col min="11512" max="11512" width="18.25" style="6" customWidth="1"/>
    <col min="11513" max="11513" width="16.5" style="6" customWidth="1"/>
    <col min="11514" max="11514" width="26.125" style="6" customWidth="1"/>
    <col min="11515" max="11515" width="9.5" style="6" customWidth="1"/>
    <col min="11516" max="11765" width="9" style="6"/>
    <col min="11766" max="11766" width="8.625" style="6" customWidth="1"/>
    <col min="11767" max="11767" width="13.5" style="6" customWidth="1"/>
    <col min="11768" max="11768" width="18.25" style="6" customWidth="1"/>
    <col min="11769" max="11769" width="16.5" style="6" customWidth="1"/>
    <col min="11770" max="11770" width="26.125" style="6" customWidth="1"/>
    <col min="11771" max="11771" width="9.5" style="6" customWidth="1"/>
    <col min="11772" max="12021" width="9" style="6"/>
    <col min="12022" max="12022" width="8.625" style="6" customWidth="1"/>
    <col min="12023" max="12023" width="13.5" style="6" customWidth="1"/>
    <col min="12024" max="12024" width="18.25" style="6" customWidth="1"/>
    <col min="12025" max="12025" width="16.5" style="6" customWidth="1"/>
    <col min="12026" max="12026" width="26.125" style="6" customWidth="1"/>
    <col min="12027" max="12027" width="9.5" style="6" customWidth="1"/>
    <col min="12028" max="12277" width="9" style="6"/>
    <col min="12278" max="12278" width="8.625" style="6" customWidth="1"/>
    <col min="12279" max="12279" width="13.5" style="6" customWidth="1"/>
    <col min="12280" max="12280" width="18.25" style="6" customWidth="1"/>
    <col min="12281" max="12281" width="16.5" style="6" customWidth="1"/>
    <col min="12282" max="12282" width="26.125" style="6" customWidth="1"/>
    <col min="12283" max="12283" width="9.5" style="6" customWidth="1"/>
    <col min="12284" max="12533" width="9" style="6"/>
    <col min="12534" max="12534" width="8.625" style="6" customWidth="1"/>
    <col min="12535" max="12535" width="13.5" style="6" customWidth="1"/>
    <col min="12536" max="12536" width="18.25" style="6" customWidth="1"/>
    <col min="12537" max="12537" width="16.5" style="6" customWidth="1"/>
    <col min="12538" max="12538" width="26.125" style="6" customWidth="1"/>
    <col min="12539" max="12539" width="9.5" style="6" customWidth="1"/>
    <col min="12540" max="12789" width="9" style="6"/>
    <col min="12790" max="12790" width="8.625" style="6" customWidth="1"/>
    <col min="12791" max="12791" width="13.5" style="6" customWidth="1"/>
    <col min="12792" max="12792" width="18.25" style="6" customWidth="1"/>
    <col min="12793" max="12793" width="16.5" style="6" customWidth="1"/>
    <col min="12794" max="12794" width="26.125" style="6" customWidth="1"/>
    <col min="12795" max="12795" width="9.5" style="6" customWidth="1"/>
    <col min="12796" max="13045" width="9" style="6"/>
    <col min="13046" max="13046" width="8.625" style="6" customWidth="1"/>
    <col min="13047" max="13047" width="13.5" style="6" customWidth="1"/>
    <col min="13048" max="13048" width="18.25" style="6" customWidth="1"/>
    <col min="13049" max="13049" width="16.5" style="6" customWidth="1"/>
    <col min="13050" max="13050" width="26.125" style="6" customWidth="1"/>
    <col min="13051" max="13051" width="9.5" style="6" customWidth="1"/>
    <col min="13052" max="13301" width="9" style="6"/>
    <col min="13302" max="13302" width="8.625" style="6" customWidth="1"/>
    <col min="13303" max="13303" width="13.5" style="6" customWidth="1"/>
    <col min="13304" max="13304" width="18.25" style="6" customWidth="1"/>
    <col min="13305" max="13305" width="16.5" style="6" customWidth="1"/>
    <col min="13306" max="13306" width="26.125" style="6" customWidth="1"/>
    <col min="13307" max="13307" width="9.5" style="6" customWidth="1"/>
    <col min="13308" max="13557" width="9" style="6"/>
    <col min="13558" max="13558" width="8.625" style="6" customWidth="1"/>
    <col min="13559" max="13559" width="13.5" style="6" customWidth="1"/>
    <col min="13560" max="13560" width="18.25" style="6" customWidth="1"/>
    <col min="13561" max="13561" width="16.5" style="6" customWidth="1"/>
    <col min="13562" max="13562" width="26.125" style="6" customWidth="1"/>
    <col min="13563" max="13563" width="9.5" style="6" customWidth="1"/>
    <col min="13564" max="13813" width="9" style="6"/>
    <col min="13814" max="13814" width="8.625" style="6" customWidth="1"/>
    <col min="13815" max="13815" width="13.5" style="6" customWidth="1"/>
    <col min="13816" max="13816" width="18.25" style="6" customWidth="1"/>
    <col min="13817" max="13817" width="16.5" style="6" customWidth="1"/>
    <col min="13818" max="13818" width="26.125" style="6" customWidth="1"/>
    <col min="13819" max="13819" width="9.5" style="6" customWidth="1"/>
    <col min="13820" max="14069" width="9" style="6"/>
    <col min="14070" max="14070" width="8.625" style="6" customWidth="1"/>
    <col min="14071" max="14071" width="13.5" style="6" customWidth="1"/>
    <col min="14072" max="14072" width="18.25" style="6" customWidth="1"/>
    <col min="14073" max="14073" width="16.5" style="6" customWidth="1"/>
    <col min="14074" max="14074" width="26.125" style="6" customWidth="1"/>
    <col min="14075" max="14075" width="9.5" style="6" customWidth="1"/>
    <col min="14076" max="14325" width="9" style="6"/>
    <col min="14326" max="14326" width="8.625" style="6" customWidth="1"/>
    <col min="14327" max="14327" width="13.5" style="6" customWidth="1"/>
    <col min="14328" max="14328" width="18.25" style="6" customWidth="1"/>
    <col min="14329" max="14329" width="16.5" style="6" customWidth="1"/>
    <col min="14330" max="14330" width="26.125" style="6" customWidth="1"/>
    <col min="14331" max="14331" width="9.5" style="6" customWidth="1"/>
    <col min="14332" max="14581" width="9" style="6"/>
    <col min="14582" max="14582" width="8.625" style="6" customWidth="1"/>
    <col min="14583" max="14583" width="13.5" style="6" customWidth="1"/>
    <col min="14584" max="14584" width="18.25" style="6" customWidth="1"/>
    <col min="14585" max="14585" width="16.5" style="6" customWidth="1"/>
    <col min="14586" max="14586" width="26.125" style="6" customWidth="1"/>
    <col min="14587" max="14587" width="9.5" style="6" customWidth="1"/>
    <col min="14588" max="14837" width="9" style="6"/>
    <col min="14838" max="14838" width="8.625" style="6" customWidth="1"/>
    <col min="14839" max="14839" width="13.5" style="6" customWidth="1"/>
    <col min="14840" max="14840" width="18.25" style="6" customWidth="1"/>
    <col min="14841" max="14841" width="16.5" style="6" customWidth="1"/>
    <col min="14842" max="14842" width="26.125" style="6" customWidth="1"/>
    <col min="14843" max="14843" width="9.5" style="6" customWidth="1"/>
    <col min="14844" max="15093" width="9" style="6"/>
    <col min="15094" max="15094" width="8.625" style="6" customWidth="1"/>
    <col min="15095" max="15095" width="13.5" style="6" customWidth="1"/>
    <col min="15096" max="15096" width="18.25" style="6" customWidth="1"/>
    <col min="15097" max="15097" width="16.5" style="6" customWidth="1"/>
    <col min="15098" max="15098" width="26.125" style="6" customWidth="1"/>
    <col min="15099" max="15099" width="9.5" style="6" customWidth="1"/>
    <col min="15100" max="15349" width="9" style="6"/>
    <col min="15350" max="15350" width="8.625" style="6" customWidth="1"/>
    <col min="15351" max="15351" width="13.5" style="6" customWidth="1"/>
    <col min="15352" max="15352" width="18.25" style="6" customWidth="1"/>
    <col min="15353" max="15353" width="16.5" style="6" customWidth="1"/>
    <col min="15354" max="15354" width="26.125" style="6" customWidth="1"/>
    <col min="15355" max="15355" width="9.5" style="6" customWidth="1"/>
    <col min="15356" max="15605" width="9" style="6"/>
    <col min="15606" max="15606" width="8.625" style="6" customWidth="1"/>
    <col min="15607" max="15607" width="13.5" style="6" customWidth="1"/>
    <col min="15608" max="15608" width="18.25" style="6" customWidth="1"/>
    <col min="15609" max="15609" width="16.5" style="6" customWidth="1"/>
    <col min="15610" max="15610" width="26.125" style="6" customWidth="1"/>
    <col min="15611" max="15611" width="9.5" style="6" customWidth="1"/>
    <col min="15612" max="15861" width="9" style="6"/>
    <col min="15862" max="15862" width="8.625" style="6" customWidth="1"/>
    <col min="15863" max="15863" width="13.5" style="6" customWidth="1"/>
    <col min="15864" max="15864" width="18.25" style="6" customWidth="1"/>
    <col min="15865" max="15865" width="16.5" style="6" customWidth="1"/>
    <col min="15866" max="15866" width="26.125" style="6" customWidth="1"/>
    <col min="15867" max="15867" width="9.5" style="6" customWidth="1"/>
    <col min="15868" max="16117" width="9" style="6"/>
    <col min="16118" max="16118" width="8.625" style="6" customWidth="1"/>
    <col min="16119" max="16119" width="13.5" style="6" customWidth="1"/>
    <col min="16120" max="16120" width="18.25" style="6" customWidth="1"/>
    <col min="16121" max="16121" width="16.5" style="6" customWidth="1"/>
    <col min="16122" max="16122" width="26.125" style="6" customWidth="1"/>
    <col min="16123" max="16123" width="9.5" style="6" customWidth="1"/>
    <col min="16124" max="16384" width="9" style="6"/>
  </cols>
  <sheetData>
    <row r="1" spans="1:14" ht="32.25" customHeight="1">
      <c r="A1" s="675" t="s">
        <v>258</v>
      </c>
      <c r="B1" s="675"/>
      <c r="C1" s="675"/>
      <c r="D1" s="675"/>
      <c r="E1" s="675"/>
      <c r="F1" s="675"/>
      <c r="G1" s="675"/>
    </row>
    <row r="2" spans="1:14" ht="21.75" customHeight="1" thickBot="1">
      <c r="A2" s="151" t="s">
        <v>165</v>
      </c>
      <c r="B2" s="53"/>
      <c r="C2" s="54"/>
      <c r="D2" s="224"/>
      <c r="E2" s="55"/>
      <c r="F2" s="56"/>
      <c r="G2" s="57" t="s">
        <v>8</v>
      </c>
    </row>
    <row r="3" spans="1:14" s="7" customFormat="1" ht="26.25" customHeight="1" thickBot="1">
      <c r="A3" s="676" t="s">
        <v>17</v>
      </c>
      <c r="B3" s="677"/>
      <c r="C3" s="64" t="s">
        <v>49</v>
      </c>
      <c r="D3" s="225" t="s">
        <v>9</v>
      </c>
      <c r="E3" s="678" t="s">
        <v>16</v>
      </c>
      <c r="F3" s="679"/>
      <c r="G3" s="66" t="s">
        <v>33</v>
      </c>
    </row>
    <row r="4" spans="1:14" ht="26.25" customHeight="1">
      <c r="A4" s="680" t="s">
        <v>23</v>
      </c>
      <c r="B4" s="682" t="s">
        <v>199</v>
      </c>
      <c r="C4" s="686" t="s">
        <v>211</v>
      </c>
      <c r="D4" s="222">
        <v>427525205</v>
      </c>
      <c r="E4" s="118" t="s">
        <v>193</v>
      </c>
      <c r="F4" s="110" t="s">
        <v>207</v>
      </c>
      <c r="G4" s="61" t="s">
        <v>249</v>
      </c>
    </row>
    <row r="5" spans="1:14" ht="26.25" customHeight="1">
      <c r="A5" s="681"/>
      <c r="B5" s="683"/>
      <c r="C5" s="687"/>
      <c r="D5" s="223">
        <v>1367745002</v>
      </c>
      <c r="E5" s="119" t="s">
        <v>216</v>
      </c>
      <c r="F5" s="148" t="s">
        <v>215</v>
      </c>
      <c r="G5" s="67"/>
    </row>
    <row r="6" spans="1:14" ht="26.25" customHeight="1">
      <c r="A6" s="681"/>
      <c r="B6" s="683"/>
      <c r="C6" s="688"/>
      <c r="D6" s="223">
        <v>563572303</v>
      </c>
      <c r="E6" s="119" t="s">
        <v>217</v>
      </c>
      <c r="F6" s="148" t="s">
        <v>218</v>
      </c>
      <c r="G6" s="67" t="s">
        <v>250</v>
      </c>
    </row>
    <row r="7" spans="1:14" ht="26.25" customHeight="1">
      <c r="A7" s="681"/>
      <c r="B7" s="683"/>
      <c r="C7" s="180" t="s">
        <v>212</v>
      </c>
      <c r="D7" s="221">
        <v>455624833</v>
      </c>
      <c r="E7" s="119" t="s">
        <v>213</v>
      </c>
      <c r="F7" s="112" t="s">
        <v>214</v>
      </c>
      <c r="G7" s="67"/>
      <c r="M7" s="177"/>
      <c r="N7" s="177"/>
    </row>
    <row r="8" spans="1:14" ht="26.25" customHeight="1">
      <c r="A8" s="681"/>
      <c r="B8" s="684"/>
      <c r="C8" s="136" t="s">
        <v>91</v>
      </c>
      <c r="D8" s="220">
        <f>SUM(D4:D7)</f>
        <v>2814467343</v>
      </c>
      <c r="E8" s="137"/>
      <c r="F8" s="138"/>
      <c r="G8" s="63"/>
    </row>
    <row r="9" spans="1:14" ht="26.25" customHeight="1">
      <c r="A9" s="681"/>
      <c r="B9" s="685" t="s">
        <v>200</v>
      </c>
      <c r="C9" s="111" t="s">
        <v>201</v>
      </c>
      <c r="D9" s="219">
        <v>526000</v>
      </c>
      <c r="E9" s="121" t="s">
        <v>206</v>
      </c>
      <c r="F9" s="112" t="s">
        <v>163</v>
      </c>
      <c r="G9" s="71"/>
    </row>
    <row r="10" spans="1:14" ht="26.25" customHeight="1">
      <c r="A10" s="681"/>
      <c r="B10" s="683"/>
      <c r="C10" s="111" t="s">
        <v>176</v>
      </c>
      <c r="D10" s="219">
        <v>71204500</v>
      </c>
      <c r="E10" s="121" t="s">
        <v>206</v>
      </c>
      <c r="F10" s="112" t="s">
        <v>207</v>
      </c>
      <c r="G10" s="71"/>
    </row>
    <row r="11" spans="1:14" ht="26.25" customHeight="1">
      <c r="A11" s="681"/>
      <c r="B11" s="683"/>
      <c r="C11" s="113" t="s">
        <v>177</v>
      </c>
      <c r="D11" s="219">
        <v>2560000</v>
      </c>
      <c r="E11" s="121" t="s">
        <v>206</v>
      </c>
      <c r="F11" s="113" t="s">
        <v>151</v>
      </c>
      <c r="G11" s="71"/>
    </row>
    <row r="12" spans="1:14" ht="26.25" customHeight="1">
      <c r="A12" s="681"/>
      <c r="B12" s="683"/>
      <c r="C12" s="113" t="s">
        <v>202</v>
      </c>
      <c r="D12" s="219">
        <v>2539000</v>
      </c>
      <c r="E12" s="121" t="s">
        <v>206</v>
      </c>
      <c r="F12" s="113" t="s">
        <v>163</v>
      </c>
      <c r="G12" s="71"/>
    </row>
    <row r="13" spans="1:14" ht="26.25" customHeight="1">
      <c r="A13" s="681"/>
      <c r="B13" s="683"/>
      <c r="C13" s="113" t="s">
        <v>210</v>
      </c>
      <c r="D13" s="219">
        <v>19145425</v>
      </c>
      <c r="E13" s="121" t="s">
        <v>206</v>
      </c>
      <c r="F13" s="113" t="s">
        <v>208</v>
      </c>
      <c r="G13" s="71"/>
    </row>
    <row r="14" spans="1:14" ht="26.25" customHeight="1">
      <c r="A14" s="681"/>
      <c r="B14" s="683"/>
      <c r="C14" s="113" t="s">
        <v>203</v>
      </c>
      <c r="D14" s="219">
        <v>32243320</v>
      </c>
      <c r="E14" s="121" t="s">
        <v>206</v>
      </c>
      <c r="F14" s="113" t="s">
        <v>209</v>
      </c>
      <c r="G14" s="71"/>
    </row>
    <row r="15" spans="1:14" ht="26.25" customHeight="1">
      <c r="A15" s="681"/>
      <c r="B15" s="683"/>
      <c r="C15" s="113" t="s">
        <v>204</v>
      </c>
      <c r="D15" s="219">
        <v>31352900</v>
      </c>
      <c r="E15" s="121" t="s">
        <v>206</v>
      </c>
      <c r="F15" s="113" t="s">
        <v>209</v>
      </c>
      <c r="G15" s="71"/>
    </row>
    <row r="16" spans="1:14" ht="26.25" customHeight="1">
      <c r="A16" s="681"/>
      <c r="B16" s="683"/>
      <c r="C16" s="113" t="s">
        <v>205</v>
      </c>
      <c r="D16" s="219">
        <v>5525400</v>
      </c>
      <c r="E16" s="121" t="s">
        <v>206</v>
      </c>
      <c r="F16" s="113" t="s">
        <v>209</v>
      </c>
      <c r="G16" s="71"/>
    </row>
    <row r="17" spans="1:7" ht="26.25" customHeight="1">
      <c r="A17" s="681"/>
      <c r="B17" s="684"/>
      <c r="C17" s="136" t="s">
        <v>91</v>
      </c>
      <c r="D17" s="220">
        <f>SUM(D9:D16)</f>
        <v>165096545</v>
      </c>
      <c r="E17" s="137"/>
      <c r="F17" s="138"/>
      <c r="G17" s="63"/>
    </row>
    <row r="18" spans="1:7" ht="26.25" customHeight="1" thickBot="1">
      <c r="A18" s="665" t="s">
        <v>90</v>
      </c>
      <c r="B18" s="666"/>
      <c r="C18" s="667"/>
      <c r="D18" s="226">
        <f>SUM(D8,D17)</f>
        <v>2979563888</v>
      </c>
      <c r="E18" s="141"/>
      <c r="F18" s="68"/>
      <c r="G18" s="69"/>
    </row>
    <row r="19" spans="1:7">
      <c r="A19" s="31"/>
      <c r="B19" s="31"/>
      <c r="C19" s="32"/>
      <c r="D19" s="227"/>
      <c r="E19" s="33"/>
      <c r="F19" s="30"/>
      <c r="G19" s="29"/>
    </row>
    <row r="20" spans="1:7">
      <c r="A20" s="31"/>
      <c r="B20" s="31"/>
      <c r="C20" s="32"/>
      <c r="D20" s="227"/>
      <c r="E20" s="33"/>
      <c r="F20" s="30"/>
      <c r="G20" s="29"/>
    </row>
    <row r="21" spans="1:7">
      <c r="A21" s="31"/>
      <c r="B21" s="31"/>
      <c r="C21" s="32"/>
      <c r="D21" s="227"/>
      <c r="E21" s="33"/>
      <c r="F21" s="30"/>
      <c r="G21" s="29"/>
    </row>
    <row r="22" spans="1:7">
      <c r="A22" s="31"/>
      <c r="B22" s="31"/>
      <c r="C22" s="32"/>
      <c r="D22" s="227"/>
      <c r="E22" s="33"/>
      <c r="F22" s="30"/>
      <c r="G22" s="29"/>
    </row>
  </sheetData>
  <sheetProtection algorithmName="SHA-512" hashValue="itMIwc2begMsIp7PwG5US4Jeia967l23mp+r8M4ZJtUokb2asAX0heG1DtZe+PPvs8LF2Mofk6/z2UynN9FEdQ==" saltValue="Wxxr0GH9LY/2h8P1VOx6NA==" spinCount="100000" sheet="1" objects="1" scenarios="1"/>
  <mergeCells count="8">
    <mergeCell ref="A18:C18"/>
    <mergeCell ref="A1:G1"/>
    <mergeCell ref="A3:B3"/>
    <mergeCell ref="E3:F3"/>
    <mergeCell ref="A4:A17"/>
    <mergeCell ref="B4:B8"/>
    <mergeCell ref="B9:B17"/>
    <mergeCell ref="C4:C6"/>
  </mergeCells>
  <phoneticPr fontId="9" type="noConversion"/>
  <pageMargins left="0.39347222447395325" right="0.39347222447395325" top="0.98416668176651001" bottom="0.8263888955116272" header="0.51138889789581299" footer="0.51138889789581299"/>
  <pageSetup paperSize="9" scale="77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Normal="100" workbookViewId="0">
      <selection sqref="A1:F1"/>
    </sheetView>
  </sheetViews>
  <sheetFormatPr defaultColWidth="9" defaultRowHeight="13.5"/>
  <cols>
    <col min="1" max="1" width="18.25" style="22" customWidth="1"/>
    <col min="2" max="2" width="21.125" style="23" customWidth="1"/>
    <col min="3" max="3" width="24" style="23" bestFit="1" customWidth="1"/>
    <col min="4" max="4" width="16.25" style="24" customWidth="1"/>
    <col min="5" max="5" width="22.75" style="25" bestFit="1" customWidth="1"/>
    <col min="6" max="6" width="8.75" style="22" customWidth="1"/>
    <col min="7" max="16384" width="9" style="2"/>
  </cols>
  <sheetData>
    <row r="1" spans="1:6" ht="32.25" customHeight="1">
      <c r="A1" s="605" t="s">
        <v>260</v>
      </c>
      <c r="B1" s="605"/>
      <c r="C1" s="605"/>
      <c r="D1" s="605"/>
      <c r="E1" s="605"/>
      <c r="F1" s="605"/>
    </row>
    <row r="2" spans="1:6" ht="20.25" customHeight="1" thickBot="1">
      <c r="A2" s="151" t="s">
        <v>165</v>
      </c>
      <c r="B2" s="45"/>
      <c r="C2" s="45"/>
      <c r="D2" s="46"/>
      <c r="E2" s="47"/>
      <c r="F2" s="48" t="s">
        <v>8</v>
      </c>
    </row>
    <row r="3" spans="1:6" s="3" customFormat="1" ht="26.25" customHeight="1" thickBot="1">
      <c r="A3" s="415" t="s">
        <v>51</v>
      </c>
      <c r="B3" s="691" t="s">
        <v>56</v>
      </c>
      <c r="C3" s="691"/>
      <c r="D3" s="205" t="s">
        <v>9</v>
      </c>
      <c r="E3" s="50" t="s">
        <v>6</v>
      </c>
      <c r="F3" s="51" t="s">
        <v>39</v>
      </c>
    </row>
    <row r="4" spans="1:6" s="3" customFormat="1" ht="23.25" customHeight="1">
      <c r="A4" s="413" t="s">
        <v>288</v>
      </c>
      <c r="B4" s="414" t="s">
        <v>289</v>
      </c>
      <c r="C4" s="414" t="s">
        <v>289</v>
      </c>
      <c r="D4" s="414" t="s">
        <v>289</v>
      </c>
      <c r="E4" s="414" t="s">
        <v>289</v>
      </c>
      <c r="F4" s="414" t="s">
        <v>289</v>
      </c>
    </row>
    <row r="5" spans="1:6" s="3" customFormat="1" ht="23.25" customHeight="1" thickBot="1">
      <c r="A5" s="689" t="s">
        <v>147</v>
      </c>
      <c r="B5" s="690"/>
      <c r="C5" s="690"/>
      <c r="D5" s="194">
        <f>SUM(D4:D4)</f>
        <v>0</v>
      </c>
      <c r="E5" s="195"/>
      <c r="F5" s="196"/>
    </row>
    <row r="6" spans="1:6" s="3" customFormat="1" ht="23.25" customHeight="1">
      <c r="A6" s="22"/>
      <c r="B6" s="23"/>
      <c r="C6" s="23"/>
      <c r="D6" s="24"/>
      <c r="E6" s="25"/>
      <c r="F6" s="22"/>
    </row>
    <row r="7" spans="1:6" s="3" customFormat="1" ht="23.25" customHeight="1">
      <c r="A7" s="22"/>
      <c r="B7" s="23"/>
      <c r="C7" s="23"/>
      <c r="D7" s="24"/>
      <c r="E7" s="25"/>
      <c r="F7" s="22"/>
    </row>
    <row r="8" spans="1:6" s="3" customFormat="1">
      <c r="A8" s="22"/>
      <c r="B8" s="23"/>
      <c r="C8" s="23"/>
      <c r="D8" s="24"/>
      <c r="E8" s="25"/>
      <c r="F8" s="22"/>
    </row>
  </sheetData>
  <sheetProtection algorithmName="SHA-512" hashValue="zLoQv+8Ik5SbrYIsITlv1R31CWhwRxUNlrnrmi/aiZRuf4LipqFxq2Ry2B/HE9bxvVTa+xQ3u7GvAJIV9D7h3w==" saltValue="tCjLYiPNnTmKHBa1PJvHYA==" spinCount="100000" sheet="1" objects="1" scenarios="1"/>
  <mergeCells count="3">
    <mergeCell ref="A5:C5"/>
    <mergeCell ref="A1:F1"/>
    <mergeCell ref="B3:C3"/>
  </mergeCells>
  <phoneticPr fontId="9" type="noConversion"/>
  <pageMargins left="0.5" right="0.5" top="1" bottom="0.54000002145767212" header="0.5" footer="0.5"/>
  <pageSetup paperSize="9" scale="9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5" zoomScaleNormal="85" workbookViewId="0">
      <selection sqref="A1:G1"/>
    </sheetView>
  </sheetViews>
  <sheetFormatPr defaultRowHeight="13.5"/>
  <cols>
    <col min="1" max="1" width="8.625" style="152" customWidth="1"/>
    <col min="2" max="2" width="19.125" style="152" bestFit="1" customWidth="1"/>
    <col min="3" max="3" width="29.625" style="158" customWidth="1"/>
    <col min="4" max="4" width="16.5" style="157" customWidth="1"/>
    <col min="5" max="5" width="22.25" style="171" bestFit="1" customWidth="1"/>
    <col min="6" max="6" width="25.75" style="162" bestFit="1" customWidth="1"/>
    <col min="7" max="7" width="9.5" style="6" customWidth="1"/>
    <col min="8" max="8" width="44" style="6" bestFit="1" customWidth="1"/>
    <col min="9" max="9" width="11" style="6" customWidth="1"/>
    <col min="10" max="10" width="12.875" style="6" customWidth="1"/>
    <col min="11" max="11" width="12.125" style="6" customWidth="1"/>
    <col min="12" max="12" width="9" style="6" customWidth="1"/>
    <col min="13" max="18" width="9" style="6"/>
    <col min="19" max="19" width="36.5" style="6" bestFit="1" customWidth="1"/>
    <col min="20" max="240" width="9" style="6"/>
    <col min="241" max="241" width="8.625" style="6" customWidth="1"/>
    <col min="242" max="242" width="13.5" style="6" customWidth="1"/>
    <col min="243" max="243" width="18.25" style="6" customWidth="1"/>
    <col min="244" max="244" width="16.5" style="6" customWidth="1"/>
    <col min="245" max="245" width="26.125" style="6" customWidth="1"/>
    <col min="246" max="246" width="9.5" style="6" customWidth="1"/>
    <col min="247" max="496" width="9" style="6"/>
    <col min="497" max="497" width="8.625" style="6" customWidth="1"/>
    <col min="498" max="498" width="13.5" style="6" customWidth="1"/>
    <col min="499" max="499" width="18.25" style="6" customWidth="1"/>
    <col min="500" max="500" width="16.5" style="6" customWidth="1"/>
    <col min="501" max="501" width="26.125" style="6" customWidth="1"/>
    <col min="502" max="502" width="9.5" style="6" customWidth="1"/>
    <col min="503" max="752" width="9" style="6"/>
    <col min="753" max="753" width="8.625" style="6" customWidth="1"/>
    <col min="754" max="754" width="13.5" style="6" customWidth="1"/>
    <col min="755" max="755" width="18.25" style="6" customWidth="1"/>
    <col min="756" max="756" width="16.5" style="6" customWidth="1"/>
    <col min="757" max="757" width="26.125" style="6" customWidth="1"/>
    <col min="758" max="758" width="9.5" style="6" customWidth="1"/>
    <col min="759" max="1008" width="9" style="6"/>
    <col min="1009" max="1009" width="8.625" style="6" customWidth="1"/>
    <col min="1010" max="1010" width="13.5" style="6" customWidth="1"/>
    <col min="1011" max="1011" width="18.25" style="6" customWidth="1"/>
    <col min="1012" max="1012" width="16.5" style="6" customWidth="1"/>
    <col min="1013" max="1013" width="26.125" style="6" customWidth="1"/>
    <col min="1014" max="1014" width="9.5" style="6" customWidth="1"/>
    <col min="1015" max="1264" width="9" style="6"/>
    <col min="1265" max="1265" width="8.625" style="6" customWidth="1"/>
    <col min="1266" max="1266" width="13.5" style="6" customWidth="1"/>
    <col min="1267" max="1267" width="18.25" style="6" customWidth="1"/>
    <col min="1268" max="1268" width="16.5" style="6" customWidth="1"/>
    <col min="1269" max="1269" width="26.125" style="6" customWidth="1"/>
    <col min="1270" max="1270" width="9.5" style="6" customWidth="1"/>
    <col min="1271" max="1520" width="9" style="6"/>
    <col min="1521" max="1521" width="8.625" style="6" customWidth="1"/>
    <col min="1522" max="1522" width="13.5" style="6" customWidth="1"/>
    <col min="1523" max="1523" width="18.25" style="6" customWidth="1"/>
    <col min="1524" max="1524" width="16.5" style="6" customWidth="1"/>
    <col min="1525" max="1525" width="26.125" style="6" customWidth="1"/>
    <col min="1526" max="1526" width="9.5" style="6" customWidth="1"/>
    <col min="1527" max="1776" width="9" style="6"/>
    <col min="1777" max="1777" width="8.625" style="6" customWidth="1"/>
    <col min="1778" max="1778" width="13.5" style="6" customWidth="1"/>
    <col min="1779" max="1779" width="18.25" style="6" customWidth="1"/>
    <col min="1780" max="1780" width="16.5" style="6" customWidth="1"/>
    <col min="1781" max="1781" width="26.125" style="6" customWidth="1"/>
    <col min="1782" max="1782" width="9.5" style="6" customWidth="1"/>
    <col min="1783" max="2032" width="9" style="6"/>
    <col min="2033" max="2033" width="8.625" style="6" customWidth="1"/>
    <col min="2034" max="2034" width="13.5" style="6" customWidth="1"/>
    <col min="2035" max="2035" width="18.25" style="6" customWidth="1"/>
    <col min="2036" max="2036" width="16.5" style="6" customWidth="1"/>
    <col min="2037" max="2037" width="26.125" style="6" customWidth="1"/>
    <col min="2038" max="2038" width="9.5" style="6" customWidth="1"/>
    <col min="2039" max="2288" width="9" style="6"/>
    <col min="2289" max="2289" width="8.625" style="6" customWidth="1"/>
    <col min="2290" max="2290" width="13.5" style="6" customWidth="1"/>
    <col min="2291" max="2291" width="18.25" style="6" customWidth="1"/>
    <col min="2292" max="2292" width="16.5" style="6" customWidth="1"/>
    <col min="2293" max="2293" width="26.125" style="6" customWidth="1"/>
    <col min="2294" max="2294" width="9.5" style="6" customWidth="1"/>
    <col min="2295" max="2544" width="9" style="6"/>
    <col min="2545" max="2545" width="8.625" style="6" customWidth="1"/>
    <col min="2546" max="2546" width="13.5" style="6" customWidth="1"/>
    <col min="2547" max="2547" width="18.25" style="6" customWidth="1"/>
    <col min="2548" max="2548" width="16.5" style="6" customWidth="1"/>
    <col min="2549" max="2549" width="26.125" style="6" customWidth="1"/>
    <col min="2550" max="2550" width="9.5" style="6" customWidth="1"/>
    <col min="2551" max="2800" width="9" style="6"/>
    <col min="2801" max="2801" width="8.625" style="6" customWidth="1"/>
    <col min="2802" max="2802" width="13.5" style="6" customWidth="1"/>
    <col min="2803" max="2803" width="18.25" style="6" customWidth="1"/>
    <col min="2804" max="2804" width="16.5" style="6" customWidth="1"/>
    <col min="2805" max="2805" width="26.125" style="6" customWidth="1"/>
    <col min="2806" max="2806" width="9.5" style="6" customWidth="1"/>
    <col min="2807" max="3056" width="9" style="6"/>
    <col min="3057" max="3057" width="8.625" style="6" customWidth="1"/>
    <col min="3058" max="3058" width="13.5" style="6" customWidth="1"/>
    <col min="3059" max="3059" width="18.25" style="6" customWidth="1"/>
    <col min="3060" max="3060" width="16.5" style="6" customWidth="1"/>
    <col min="3061" max="3061" width="26.125" style="6" customWidth="1"/>
    <col min="3062" max="3062" width="9.5" style="6" customWidth="1"/>
    <col min="3063" max="3312" width="9" style="6"/>
    <col min="3313" max="3313" width="8.625" style="6" customWidth="1"/>
    <col min="3314" max="3314" width="13.5" style="6" customWidth="1"/>
    <col min="3315" max="3315" width="18.25" style="6" customWidth="1"/>
    <col min="3316" max="3316" width="16.5" style="6" customWidth="1"/>
    <col min="3317" max="3317" width="26.125" style="6" customWidth="1"/>
    <col min="3318" max="3318" width="9.5" style="6" customWidth="1"/>
    <col min="3319" max="3568" width="9" style="6"/>
    <col min="3569" max="3569" width="8.625" style="6" customWidth="1"/>
    <col min="3570" max="3570" width="13.5" style="6" customWidth="1"/>
    <col min="3571" max="3571" width="18.25" style="6" customWidth="1"/>
    <col min="3572" max="3572" width="16.5" style="6" customWidth="1"/>
    <col min="3573" max="3573" width="26.125" style="6" customWidth="1"/>
    <col min="3574" max="3574" width="9.5" style="6" customWidth="1"/>
    <col min="3575" max="3824" width="9" style="6"/>
    <col min="3825" max="3825" width="8.625" style="6" customWidth="1"/>
    <col min="3826" max="3826" width="13.5" style="6" customWidth="1"/>
    <col min="3827" max="3827" width="18.25" style="6" customWidth="1"/>
    <col min="3828" max="3828" width="16.5" style="6" customWidth="1"/>
    <col min="3829" max="3829" width="26.125" style="6" customWidth="1"/>
    <col min="3830" max="3830" width="9.5" style="6" customWidth="1"/>
    <col min="3831" max="4080" width="9" style="6"/>
    <col min="4081" max="4081" width="8.625" style="6" customWidth="1"/>
    <col min="4082" max="4082" width="13.5" style="6" customWidth="1"/>
    <col min="4083" max="4083" width="18.25" style="6" customWidth="1"/>
    <col min="4084" max="4084" width="16.5" style="6" customWidth="1"/>
    <col min="4085" max="4085" width="26.125" style="6" customWidth="1"/>
    <col min="4086" max="4086" width="9.5" style="6" customWidth="1"/>
    <col min="4087" max="4336" width="9" style="6"/>
    <col min="4337" max="4337" width="8.625" style="6" customWidth="1"/>
    <col min="4338" max="4338" width="13.5" style="6" customWidth="1"/>
    <col min="4339" max="4339" width="18.25" style="6" customWidth="1"/>
    <col min="4340" max="4340" width="16.5" style="6" customWidth="1"/>
    <col min="4341" max="4341" width="26.125" style="6" customWidth="1"/>
    <col min="4342" max="4342" width="9.5" style="6" customWidth="1"/>
    <col min="4343" max="4592" width="9" style="6"/>
    <col min="4593" max="4593" width="8.625" style="6" customWidth="1"/>
    <col min="4594" max="4594" width="13.5" style="6" customWidth="1"/>
    <col min="4595" max="4595" width="18.25" style="6" customWidth="1"/>
    <col min="4596" max="4596" width="16.5" style="6" customWidth="1"/>
    <col min="4597" max="4597" width="26.125" style="6" customWidth="1"/>
    <col min="4598" max="4598" width="9.5" style="6" customWidth="1"/>
    <col min="4599" max="4848" width="9" style="6"/>
    <col min="4849" max="4849" width="8.625" style="6" customWidth="1"/>
    <col min="4850" max="4850" width="13.5" style="6" customWidth="1"/>
    <col min="4851" max="4851" width="18.25" style="6" customWidth="1"/>
    <col min="4852" max="4852" width="16.5" style="6" customWidth="1"/>
    <col min="4853" max="4853" width="26.125" style="6" customWidth="1"/>
    <col min="4854" max="4854" width="9.5" style="6" customWidth="1"/>
    <col min="4855" max="5104" width="9" style="6"/>
    <col min="5105" max="5105" width="8.625" style="6" customWidth="1"/>
    <col min="5106" max="5106" width="13.5" style="6" customWidth="1"/>
    <col min="5107" max="5107" width="18.25" style="6" customWidth="1"/>
    <col min="5108" max="5108" width="16.5" style="6" customWidth="1"/>
    <col min="5109" max="5109" width="26.125" style="6" customWidth="1"/>
    <col min="5110" max="5110" width="9.5" style="6" customWidth="1"/>
    <col min="5111" max="5360" width="9" style="6"/>
    <col min="5361" max="5361" width="8.625" style="6" customWidth="1"/>
    <col min="5362" max="5362" width="13.5" style="6" customWidth="1"/>
    <col min="5363" max="5363" width="18.25" style="6" customWidth="1"/>
    <col min="5364" max="5364" width="16.5" style="6" customWidth="1"/>
    <col min="5365" max="5365" width="26.125" style="6" customWidth="1"/>
    <col min="5366" max="5366" width="9.5" style="6" customWidth="1"/>
    <col min="5367" max="5616" width="9" style="6"/>
    <col min="5617" max="5617" width="8.625" style="6" customWidth="1"/>
    <col min="5618" max="5618" width="13.5" style="6" customWidth="1"/>
    <col min="5619" max="5619" width="18.25" style="6" customWidth="1"/>
    <col min="5620" max="5620" width="16.5" style="6" customWidth="1"/>
    <col min="5621" max="5621" width="26.125" style="6" customWidth="1"/>
    <col min="5622" max="5622" width="9.5" style="6" customWidth="1"/>
    <col min="5623" max="5872" width="9" style="6"/>
    <col min="5873" max="5873" width="8.625" style="6" customWidth="1"/>
    <col min="5874" max="5874" width="13.5" style="6" customWidth="1"/>
    <col min="5875" max="5875" width="18.25" style="6" customWidth="1"/>
    <col min="5876" max="5876" width="16.5" style="6" customWidth="1"/>
    <col min="5877" max="5877" width="26.125" style="6" customWidth="1"/>
    <col min="5878" max="5878" width="9.5" style="6" customWidth="1"/>
    <col min="5879" max="6128" width="9" style="6"/>
    <col min="6129" max="6129" width="8.625" style="6" customWidth="1"/>
    <col min="6130" max="6130" width="13.5" style="6" customWidth="1"/>
    <col min="6131" max="6131" width="18.25" style="6" customWidth="1"/>
    <col min="6132" max="6132" width="16.5" style="6" customWidth="1"/>
    <col min="6133" max="6133" width="26.125" style="6" customWidth="1"/>
    <col min="6134" max="6134" width="9.5" style="6" customWidth="1"/>
    <col min="6135" max="6384" width="9" style="6"/>
    <col min="6385" max="6385" width="8.625" style="6" customWidth="1"/>
    <col min="6386" max="6386" width="13.5" style="6" customWidth="1"/>
    <col min="6387" max="6387" width="18.25" style="6" customWidth="1"/>
    <col min="6388" max="6388" width="16.5" style="6" customWidth="1"/>
    <col min="6389" max="6389" width="26.125" style="6" customWidth="1"/>
    <col min="6390" max="6390" width="9.5" style="6" customWidth="1"/>
    <col min="6391" max="6640" width="9" style="6"/>
    <col min="6641" max="6641" width="8.625" style="6" customWidth="1"/>
    <col min="6642" max="6642" width="13.5" style="6" customWidth="1"/>
    <col min="6643" max="6643" width="18.25" style="6" customWidth="1"/>
    <col min="6644" max="6644" width="16.5" style="6" customWidth="1"/>
    <col min="6645" max="6645" width="26.125" style="6" customWidth="1"/>
    <col min="6646" max="6646" width="9.5" style="6" customWidth="1"/>
    <col min="6647" max="6896" width="9" style="6"/>
    <col min="6897" max="6897" width="8.625" style="6" customWidth="1"/>
    <col min="6898" max="6898" width="13.5" style="6" customWidth="1"/>
    <col min="6899" max="6899" width="18.25" style="6" customWidth="1"/>
    <col min="6900" max="6900" width="16.5" style="6" customWidth="1"/>
    <col min="6901" max="6901" width="26.125" style="6" customWidth="1"/>
    <col min="6902" max="6902" width="9.5" style="6" customWidth="1"/>
    <col min="6903" max="7152" width="9" style="6"/>
    <col min="7153" max="7153" width="8.625" style="6" customWidth="1"/>
    <col min="7154" max="7154" width="13.5" style="6" customWidth="1"/>
    <col min="7155" max="7155" width="18.25" style="6" customWidth="1"/>
    <col min="7156" max="7156" width="16.5" style="6" customWidth="1"/>
    <col min="7157" max="7157" width="26.125" style="6" customWidth="1"/>
    <col min="7158" max="7158" width="9.5" style="6" customWidth="1"/>
    <col min="7159" max="7408" width="9" style="6"/>
    <col min="7409" max="7409" width="8.625" style="6" customWidth="1"/>
    <col min="7410" max="7410" width="13.5" style="6" customWidth="1"/>
    <col min="7411" max="7411" width="18.25" style="6" customWidth="1"/>
    <col min="7412" max="7412" width="16.5" style="6" customWidth="1"/>
    <col min="7413" max="7413" width="26.125" style="6" customWidth="1"/>
    <col min="7414" max="7414" width="9.5" style="6" customWidth="1"/>
    <col min="7415" max="7664" width="9" style="6"/>
    <col min="7665" max="7665" width="8.625" style="6" customWidth="1"/>
    <col min="7666" max="7666" width="13.5" style="6" customWidth="1"/>
    <col min="7667" max="7667" width="18.25" style="6" customWidth="1"/>
    <col min="7668" max="7668" width="16.5" style="6" customWidth="1"/>
    <col min="7669" max="7669" width="26.125" style="6" customWidth="1"/>
    <col min="7670" max="7670" width="9.5" style="6" customWidth="1"/>
    <col min="7671" max="7920" width="9" style="6"/>
    <col min="7921" max="7921" width="8.625" style="6" customWidth="1"/>
    <col min="7922" max="7922" width="13.5" style="6" customWidth="1"/>
    <col min="7923" max="7923" width="18.25" style="6" customWidth="1"/>
    <col min="7924" max="7924" width="16.5" style="6" customWidth="1"/>
    <col min="7925" max="7925" width="26.125" style="6" customWidth="1"/>
    <col min="7926" max="7926" width="9.5" style="6" customWidth="1"/>
    <col min="7927" max="8176" width="9" style="6"/>
    <col min="8177" max="8177" width="8.625" style="6" customWidth="1"/>
    <col min="8178" max="8178" width="13.5" style="6" customWidth="1"/>
    <col min="8179" max="8179" width="18.25" style="6" customWidth="1"/>
    <col min="8180" max="8180" width="16.5" style="6" customWidth="1"/>
    <col min="8181" max="8181" width="26.125" style="6" customWidth="1"/>
    <col min="8182" max="8182" width="9.5" style="6" customWidth="1"/>
    <col min="8183" max="8432" width="9" style="6"/>
    <col min="8433" max="8433" width="8.625" style="6" customWidth="1"/>
    <col min="8434" max="8434" width="13.5" style="6" customWidth="1"/>
    <col min="8435" max="8435" width="18.25" style="6" customWidth="1"/>
    <col min="8436" max="8436" width="16.5" style="6" customWidth="1"/>
    <col min="8437" max="8437" width="26.125" style="6" customWidth="1"/>
    <col min="8438" max="8438" width="9.5" style="6" customWidth="1"/>
    <col min="8439" max="8688" width="9" style="6"/>
    <col min="8689" max="8689" width="8.625" style="6" customWidth="1"/>
    <col min="8690" max="8690" width="13.5" style="6" customWidth="1"/>
    <col min="8691" max="8691" width="18.25" style="6" customWidth="1"/>
    <col min="8692" max="8692" width="16.5" style="6" customWidth="1"/>
    <col min="8693" max="8693" width="26.125" style="6" customWidth="1"/>
    <col min="8694" max="8694" width="9.5" style="6" customWidth="1"/>
    <col min="8695" max="8944" width="9" style="6"/>
    <col min="8945" max="8945" width="8.625" style="6" customWidth="1"/>
    <col min="8946" max="8946" width="13.5" style="6" customWidth="1"/>
    <col min="8947" max="8947" width="18.25" style="6" customWidth="1"/>
    <col min="8948" max="8948" width="16.5" style="6" customWidth="1"/>
    <col min="8949" max="8949" width="26.125" style="6" customWidth="1"/>
    <col min="8950" max="8950" width="9.5" style="6" customWidth="1"/>
    <col min="8951" max="9200" width="9" style="6"/>
    <col min="9201" max="9201" width="8.625" style="6" customWidth="1"/>
    <col min="9202" max="9202" width="13.5" style="6" customWidth="1"/>
    <col min="9203" max="9203" width="18.25" style="6" customWidth="1"/>
    <col min="9204" max="9204" width="16.5" style="6" customWidth="1"/>
    <col min="9205" max="9205" width="26.125" style="6" customWidth="1"/>
    <col min="9206" max="9206" width="9.5" style="6" customWidth="1"/>
    <col min="9207" max="9456" width="9" style="6"/>
    <col min="9457" max="9457" width="8.625" style="6" customWidth="1"/>
    <col min="9458" max="9458" width="13.5" style="6" customWidth="1"/>
    <col min="9459" max="9459" width="18.25" style="6" customWidth="1"/>
    <col min="9460" max="9460" width="16.5" style="6" customWidth="1"/>
    <col min="9461" max="9461" width="26.125" style="6" customWidth="1"/>
    <col min="9462" max="9462" width="9.5" style="6" customWidth="1"/>
    <col min="9463" max="9712" width="9" style="6"/>
    <col min="9713" max="9713" width="8.625" style="6" customWidth="1"/>
    <col min="9714" max="9714" width="13.5" style="6" customWidth="1"/>
    <col min="9715" max="9715" width="18.25" style="6" customWidth="1"/>
    <col min="9716" max="9716" width="16.5" style="6" customWidth="1"/>
    <col min="9717" max="9717" width="26.125" style="6" customWidth="1"/>
    <col min="9718" max="9718" width="9.5" style="6" customWidth="1"/>
    <col min="9719" max="9968" width="9" style="6"/>
    <col min="9969" max="9969" width="8.625" style="6" customWidth="1"/>
    <col min="9970" max="9970" width="13.5" style="6" customWidth="1"/>
    <col min="9971" max="9971" width="18.25" style="6" customWidth="1"/>
    <col min="9972" max="9972" width="16.5" style="6" customWidth="1"/>
    <col min="9973" max="9973" width="26.125" style="6" customWidth="1"/>
    <col min="9974" max="9974" width="9.5" style="6" customWidth="1"/>
    <col min="9975" max="10224" width="9" style="6"/>
    <col min="10225" max="10225" width="8.625" style="6" customWidth="1"/>
    <col min="10226" max="10226" width="13.5" style="6" customWidth="1"/>
    <col min="10227" max="10227" width="18.25" style="6" customWidth="1"/>
    <col min="10228" max="10228" width="16.5" style="6" customWidth="1"/>
    <col min="10229" max="10229" width="26.125" style="6" customWidth="1"/>
    <col min="10230" max="10230" width="9.5" style="6" customWidth="1"/>
    <col min="10231" max="10480" width="9" style="6"/>
    <col min="10481" max="10481" width="8.625" style="6" customWidth="1"/>
    <col min="10482" max="10482" width="13.5" style="6" customWidth="1"/>
    <col min="10483" max="10483" width="18.25" style="6" customWidth="1"/>
    <col min="10484" max="10484" width="16.5" style="6" customWidth="1"/>
    <col min="10485" max="10485" width="26.125" style="6" customWidth="1"/>
    <col min="10486" max="10486" width="9.5" style="6" customWidth="1"/>
    <col min="10487" max="10736" width="9" style="6"/>
    <col min="10737" max="10737" width="8.625" style="6" customWidth="1"/>
    <col min="10738" max="10738" width="13.5" style="6" customWidth="1"/>
    <col min="10739" max="10739" width="18.25" style="6" customWidth="1"/>
    <col min="10740" max="10740" width="16.5" style="6" customWidth="1"/>
    <col min="10741" max="10741" width="26.125" style="6" customWidth="1"/>
    <col min="10742" max="10742" width="9.5" style="6" customWidth="1"/>
    <col min="10743" max="10992" width="9" style="6"/>
    <col min="10993" max="10993" width="8.625" style="6" customWidth="1"/>
    <col min="10994" max="10994" width="13.5" style="6" customWidth="1"/>
    <col min="10995" max="10995" width="18.25" style="6" customWidth="1"/>
    <col min="10996" max="10996" width="16.5" style="6" customWidth="1"/>
    <col min="10997" max="10997" width="26.125" style="6" customWidth="1"/>
    <col min="10998" max="10998" width="9.5" style="6" customWidth="1"/>
    <col min="10999" max="11248" width="9" style="6"/>
    <col min="11249" max="11249" width="8.625" style="6" customWidth="1"/>
    <col min="11250" max="11250" width="13.5" style="6" customWidth="1"/>
    <col min="11251" max="11251" width="18.25" style="6" customWidth="1"/>
    <col min="11252" max="11252" width="16.5" style="6" customWidth="1"/>
    <col min="11253" max="11253" width="26.125" style="6" customWidth="1"/>
    <col min="11254" max="11254" width="9.5" style="6" customWidth="1"/>
    <col min="11255" max="11504" width="9" style="6"/>
    <col min="11505" max="11505" width="8.625" style="6" customWidth="1"/>
    <col min="11506" max="11506" width="13.5" style="6" customWidth="1"/>
    <col min="11507" max="11507" width="18.25" style="6" customWidth="1"/>
    <col min="11508" max="11508" width="16.5" style="6" customWidth="1"/>
    <col min="11509" max="11509" width="26.125" style="6" customWidth="1"/>
    <col min="11510" max="11510" width="9.5" style="6" customWidth="1"/>
    <col min="11511" max="11760" width="9" style="6"/>
    <col min="11761" max="11761" width="8.625" style="6" customWidth="1"/>
    <col min="11762" max="11762" width="13.5" style="6" customWidth="1"/>
    <col min="11763" max="11763" width="18.25" style="6" customWidth="1"/>
    <col min="11764" max="11764" width="16.5" style="6" customWidth="1"/>
    <col min="11765" max="11765" width="26.125" style="6" customWidth="1"/>
    <col min="11766" max="11766" width="9.5" style="6" customWidth="1"/>
    <col min="11767" max="12016" width="9" style="6"/>
    <col min="12017" max="12017" width="8.625" style="6" customWidth="1"/>
    <col min="12018" max="12018" width="13.5" style="6" customWidth="1"/>
    <col min="12019" max="12019" width="18.25" style="6" customWidth="1"/>
    <col min="12020" max="12020" width="16.5" style="6" customWidth="1"/>
    <col min="12021" max="12021" width="26.125" style="6" customWidth="1"/>
    <col min="12022" max="12022" width="9.5" style="6" customWidth="1"/>
    <col min="12023" max="12272" width="9" style="6"/>
    <col min="12273" max="12273" width="8.625" style="6" customWidth="1"/>
    <col min="12274" max="12274" width="13.5" style="6" customWidth="1"/>
    <col min="12275" max="12275" width="18.25" style="6" customWidth="1"/>
    <col min="12276" max="12276" width="16.5" style="6" customWidth="1"/>
    <col min="12277" max="12277" width="26.125" style="6" customWidth="1"/>
    <col min="12278" max="12278" width="9.5" style="6" customWidth="1"/>
    <col min="12279" max="12528" width="9" style="6"/>
    <col min="12529" max="12529" width="8.625" style="6" customWidth="1"/>
    <col min="12530" max="12530" width="13.5" style="6" customWidth="1"/>
    <col min="12531" max="12531" width="18.25" style="6" customWidth="1"/>
    <col min="12532" max="12532" width="16.5" style="6" customWidth="1"/>
    <col min="12533" max="12533" width="26.125" style="6" customWidth="1"/>
    <col min="12534" max="12534" width="9.5" style="6" customWidth="1"/>
    <col min="12535" max="12784" width="9" style="6"/>
    <col min="12785" max="12785" width="8.625" style="6" customWidth="1"/>
    <col min="12786" max="12786" width="13.5" style="6" customWidth="1"/>
    <col min="12787" max="12787" width="18.25" style="6" customWidth="1"/>
    <col min="12788" max="12788" width="16.5" style="6" customWidth="1"/>
    <col min="12789" max="12789" width="26.125" style="6" customWidth="1"/>
    <col min="12790" max="12790" width="9.5" style="6" customWidth="1"/>
    <col min="12791" max="13040" width="9" style="6"/>
    <col min="13041" max="13041" width="8.625" style="6" customWidth="1"/>
    <col min="13042" max="13042" width="13.5" style="6" customWidth="1"/>
    <col min="13043" max="13043" width="18.25" style="6" customWidth="1"/>
    <col min="13044" max="13044" width="16.5" style="6" customWidth="1"/>
    <col min="13045" max="13045" width="26.125" style="6" customWidth="1"/>
    <col min="13046" max="13046" width="9.5" style="6" customWidth="1"/>
    <col min="13047" max="13296" width="9" style="6"/>
    <col min="13297" max="13297" width="8.625" style="6" customWidth="1"/>
    <col min="13298" max="13298" width="13.5" style="6" customWidth="1"/>
    <col min="13299" max="13299" width="18.25" style="6" customWidth="1"/>
    <col min="13300" max="13300" width="16.5" style="6" customWidth="1"/>
    <col min="13301" max="13301" width="26.125" style="6" customWidth="1"/>
    <col min="13302" max="13302" width="9.5" style="6" customWidth="1"/>
    <col min="13303" max="13552" width="9" style="6"/>
    <col min="13553" max="13553" width="8.625" style="6" customWidth="1"/>
    <col min="13554" max="13554" width="13.5" style="6" customWidth="1"/>
    <col min="13555" max="13555" width="18.25" style="6" customWidth="1"/>
    <col min="13556" max="13556" width="16.5" style="6" customWidth="1"/>
    <col min="13557" max="13557" width="26.125" style="6" customWidth="1"/>
    <col min="13558" max="13558" width="9.5" style="6" customWidth="1"/>
    <col min="13559" max="13808" width="9" style="6"/>
    <col min="13809" max="13809" width="8.625" style="6" customWidth="1"/>
    <col min="13810" max="13810" width="13.5" style="6" customWidth="1"/>
    <col min="13811" max="13811" width="18.25" style="6" customWidth="1"/>
    <col min="13812" max="13812" width="16.5" style="6" customWidth="1"/>
    <col min="13813" max="13813" width="26.125" style="6" customWidth="1"/>
    <col min="13814" max="13814" width="9.5" style="6" customWidth="1"/>
    <col min="13815" max="14064" width="9" style="6"/>
    <col min="14065" max="14065" width="8.625" style="6" customWidth="1"/>
    <col min="14066" max="14066" width="13.5" style="6" customWidth="1"/>
    <col min="14067" max="14067" width="18.25" style="6" customWidth="1"/>
    <col min="14068" max="14068" width="16.5" style="6" customWidth="1"/>
    <col min="14069" max="14069" width="26.125" style="6" customWidth="1"/>
    <col min="14070" max="14070" width="9.5" style="6" customWidth="1"/>
    <col min="14071" max="14320" width="9" style="6"/>
    <col min="14321" max="14321" width="8.625" style="6" customWidth="1"/>
    <col min="14322" max="14322" width="13.5" style="6" customWidth="1"/>
    <col min="14323" max="14323" width="18.25" style="6" customWidth="1"/>
    <col min="14324" max="14324" width="16.5" style="6" customWidth="1"/>
    <col min="14325" max="14325" width="26.125" style="6" customWidth="1"/>
    <col min="14326" max="14326" width="9.5" style="6" customWidth="1"/>
    <col min="14327" max="14576" width="9" style="6"/>
    <col min="14577" max="14577" width="8.625" style="6" customWidth="1"/>
    <col min="14578" max="14578" width="13.5" style="6" customWidth="1"/>
    <col min="14579" max="14579" width="18.25" style="6" customWidth="1"/>
    <col min="14580" max="14580" width="16.5" style="6" customWidth="1"/>
    <col min="14581" max="14581" width="26.125" style="6" customWidth="1"/>
    <col min="14582" max="14582" width="9.5" style="6" customWidth="1"/>
    <col min="14583" max="14832" width="9" style="6"/>
    <col min="14833" max="14833" width="8.625" style="6" customWidth="1"/>
    <col min="14834" max="14834" width="13.5" style="6" customWidth="1"/>
    <col min="14835" max="14835" width="18.25" style="6" customWidth="1"/>
    <col min="14836" max="14836" width="16.5" style="6" customWidth="1"/>
    <col min="14837" max="14837" width="26.125" style="6" customWidth="1"/>
    <col min="14838" max="14838" width="9.5" style="6" customWidth="1"/>
    <col min="14839" max="15088" width="9" style="6"/>
    <col min="15089" max="15089" width="8.625" style="6" customWidth="1"/>
    <col min="15090" max="15090" width="13.5" style="6" customWidth="1"/>
    <col min="15091" max="15091" width="18.25" style="6" customWidth="1"/>
    <col min="15092" max="15092" width="16.5" style="6" customWidth="1"/>
    <col min="15093" max="15093" width="26.125" style="6" customWidth="1"/>
    <col min="15094" max="15094" width="9.5" style="6" customWidth="1"/>
    <col min="15095" max="15344" width="9" style="6"/>
    <col min="15345" max="15345" width="8.625" style="6" customWidth="1"/>
    <col min="15346" max="15346" width="13.5" style="6" customWidth="1"/>
    <col min="15347" max="15347" width="18.25" style="6" customWidth="1"/>
    <col min="15348" max="15348" width="16.5" style="6" customWidth="1"/>
    <col min="15349" max="15349" width="26.125" style="6" customWidth="1"/>
    <col min="15350" max="15350" width="9.5" style="6" customWidth="1"/>
    <col min="15351" max="15600" width="9" style="6"/>
    <col min="15601" max="15601" width="8.625" style="6" customWidth="1"/>
    <col min="15602" max="15602" width="13.5" style="6" customWidth="1"/>
    <col min="15603" max="15603" width="18.25" style="6" customWidth="1"/>
    <col min="15604" max="15604" width="16.5" style="6" customWidth="1"/>
    <col min="15605" max="15605" width="26.125" style="6" customWidth="1"/>
    <col min="15606" max="15606" width="9.5" style="6" customWidth="1"/>
    <col min="15607" max="15856" width="9" style="6"/>
    <col min="15857" max="15857" width="8.625" style="6" customWidth="1"/>
    <col min="15858" max="15858" width="13.5" style="6" customWidth="1"/>
    <col min="15859" max="15859" width="18.25" style="6" customWidth="1"/>
    <col min="15860" max="15860" width="16.5" style="6" customWidth="1"/>
    <col min="15861" max="15861" width="26.125" style="6" customWidth="1"/>
    <col min="15862" max="15862" width="9.5" style="6" customWidth="1"/>
    <col min="15863" max="16112" width="9" style="6"/>
    <col min="16113" max="16113" width="8.625" style="6" customWidth="1"/>
    <col min="16114" max="16114" width="13.5" style="6" customWidth="1"/>
    <col min="16115" max="16115" width="18.25" style="6" customWidth="1"/>
    <col min="16116" max="16116" width="16.5" style="6" customWidth="1"/>
    <col min="16117" max="16117" width="26.125" style="6" customWidth="1"/>
    <col min="16118" max="16118" width="9.5" style="6" customWidth="1"/>
    <col min="16119" max="16384" width="9" style="6"/>
  </cols>
  <sheetData>
    <row r="1" spans="1:12" ht="32.25" customHeight="1">
      <c r="A1" s="697" t="s">
        <v>251</v>
      </c>
      <c r="B1" s="697"/>
      <c r="C1" s="697"/>
      <c r="D1" s="697"/>
      <c r="E1" s="697"/>
      <c r="F1" s="697"/>
      <c r="G1" s="697"/>
    </row>
    <row r="2" spans="1:12" ht="21.75" customHeight="1" thickBot="1">
      <c r="A2" s="151" t="s">
        <v>165</v>
      </c>
      <c r="C2" s="153"/>
      <c r="D2" s="154"/>
      <c r="E2" s="154"/>
      <c r="F2" s="155"/>
      <c r="G2" s="156" t="s">
        <v>8</v>
      </c>
    </row>
    <row r="3" spans="1:12" s="7" customFormat="1" ht="26.25" customHeight="1" thickBot="1">
      <c r="A3" s="698" t="s">
        <v>17</v>
      </c>
      <c r="B3" s="699"/>
      <c r="C3" s="164" t="s">
        <v>49</v>
      </c>
      <c r="D3" s="165" t="s">
        <v>9</v>
      </c>
      <c r="E3" s="694" t="s">
        <v>16</v>
      </c>
      <c r="F3" s="695"/>
      <c r="G3" s="168" t="s">
        <v>33</v>
      </c>
    </row>
    <row r="4" spans="1:12" ht="26.25" customHeight="1">
      <c r="A4" s="700" t="s">
        <v>166</v>
      </c>
      <c r="B4" s="703" t="s">
        <v>196</v>
      </c>
      <c r="C4" s="109" t="s">
        <v>82</v>
      </c>
      <c r="D4" s="421">
        <v>75990</v>
      </c>
      <c r="E4" s="169"/>
      <c r="F4" s="110" t="s">
        <v>230</v>
      </c>
      <c r="G4" s="61"/>
      <c r="H4" s="7"/>
      <c r="I4" s="7"/>
      <c r="J4" s="7"/>
      <c r="K4" s="7"/>
      <c r="L4" s="7"/>
    </row>
    <row r="5" spans="1:12" ht="26.25" customHeight="1">
      <c r="A5" s="701"/>
      <c r="B5" s="704"/>
      <c r="C5" s="696" t="s">
        <v>229</v>
      </c>
      <c r="D5" s="422">
        <v>101751655</v>
      </c>
      <c r="E5" s="172" t="s">
        <v>231</v>
      </c>
      <c r="F5" s="112" t="s">
        <v>207</v>
      </c>
      <c r="G5" s="62"/>
    </row>
    <row r="6" spans="1:12" ht="26.25" customHeight="1">
      <c r="A6" s="701"/>
      <c r="B6" s="704"/>
      <c r="C6" s="688"/>
      <c r="D6" s="422">
        <v>111883325</v>
      </c>
      <c r="E6" s="172" t="s">
        <v>170</v>
      </c>
      <c r="F6" s="112" t="s">
        <v>232</v>
      </c>
      <c r="G6" s="62" t="s">
        <v>274</v>
      </c>
    </row>
    <row r="7" spans="1:12" ht="26.25" customHeight="1">
      <c r="A7" s="701"/>
      <c r="B7" s="704"/>
      <c r="C7" s="111" t="s">
        <v>212</v>
      </c>
      <c r="D7" s="422">
        <v>34655462</v>
      </c>
      <c r="E7" s="172" t="s">
        <v>193</v>
      </c>
      <c r="F7" s="112" t="s">
        <v>233</v>
      </c>
      <c r="G7" s="62"/>
      <c r="I7" s="157"/>
    </row>
    <row r="8" spans="1:12" ht="26.25" customHeight="1">
      <c r="A8" s="701"/>
      <c r="B8" s="704"/>
      <c r="C8" s="136" t="s">
        <v>227</v>
      </c>
      <c r="D8" s="229">
        <f>SUM(D4:D7)</f>
        <v>248366432</v>
      </c>
      <c r="E8" s="173"/>
      <c r="F8" s="138"/>
      <c r="G8" s="63"/>
      <c r="I8" s="2"/>
    </row>
    <row r="9" spans="1:12" ht="26.25" customHeight="1">
      <c r="A9" s="701"/>
      <c r="B9" s="704" t="s">
        <v>219</v>
      </c>
      <c r="C9" s="111" t="s">
        <v>211</v>
      </c>
      <c r="D9" s="423">
        <v>55282265</v>
      </c>
      <c r="E9" s="174" t="s">
        <v>219</v>
      </c>
      <c r="F9" s="112" t="s">
        <v>232</v>
      </c>
      <c r="G9" s="62" t="s">
        <v>273</v>
      </c>
    </row>
    <row r="10" spans="1:12" ht="26.25" customHeight="1">
      <c r="A10" s="701"/>
      <c r="B10" s="704"/>
      <c r="C10" s="136" t="s">
        <v>227</v>
      </c>
      <c r="D10" s="231">
        <f>SUM(D9:D9)</f>
        <v>55282265</v>
      </c>
      <c r="E10" s="175"/>
      <c r="F10" s="138"/>
      <c r="G10" s="63"/>
    </row>
    <row r="11" spans="1:12" ht="26.25" customHeight="1">
      <c r="A11" s="701"/>
      <c r="B11" s="705" t="s">
        <v>226</v>
      </c>
      <c r="C11" s="111" t="s">
        <v>275</v>
      </c>
      <c r="D11" s="230">
        <v>42336</v>
      </c>
      <c r="E11" s="174" t="s">
        <v>276</v>
      </c>
      <c r="F11" s="112" t="s">
        <v>207</v>
      </c>
      <c r="G11" s="62"/>
    </row>
    <row r="12" spans="1:12" ht="26.25" customHeight="1">
      <c r="A12" s="701"/>
      <c r="B12" s="705"/>
      <c r="C12" s="112" t="s">
        <v>181</v>
      </c>
      <c r="D12" s="230">
        <v>2314000</v>
      </c>
      <c r="E12" s="112" t="s">
        <v>181</v>
      </c>
      <c r="F12" s="112" t="s">
        <v>207</v>
      </c>
      <c r="G12" s="62"/>
    </row>
    <row r="13" spans="1:12" ht="26.25" customHeight="1">
      <c r="A13" s="701"/>
      <c r="B13" s="705"/>
      <c r="C13" s="112" t="s">
        <v>182</v>
      </c>
      <c r="D13" s="230">
        <v>359000</v>
      </c>
      <c r="E13" s="112" t="s">
        <v>182</v>
      </c>
      <c r="F13" s="112" t="s">
        <v>207</v>
      </c>
      <c r="G13" s="62"/>
    </row>
    <row r="14" spans="1:12" ht="26.25" customHeight="1">
      <c r="A14" s="701"/>
      <c r="B14" s="705"/>
      <c r="C14" s="111" t="s">
        <v>277</v>
      </c>
      <c r="D14" s="230">
        <v>35000</v>
      </c>
      <c r="E14" s="111" t="s">
        <v>277</v>
      </c>
      <c r="F14" s="112" t="s">
        <v>207</v>
      </c>
      <c r="G14" s="62"/>
    </row>
    <row r="15" spans="1:12" ht="26.25" customHeight="1">
      <c r="A15" s="701"/>
      <c r="B15" s="705"/>
      <c r="C15" s="112" t="s">
        <v>278</v>
      </c>
      <c r="D15" s="230">
        <v>6253000</v>
      </c>
      <c r="E15" s="112" t="s">
        <v>278</v>
      </c>
      <c r="F15" s="112" t="s">
        <v>207</v>
      </c>
      <c r="G15" s="62"/>
    </row>
    <row r="16" spans="1:12" ht="26.25" customHeight="1">
      <c r="A16" s="701"/>
      <c r="B16" s="705"/>
      <c r="C16" s="112" t="s">
        <v>180</v>
      </c>
      <c r="D16" s="230">
        <v>2000500</v>
      </c>
      <c r="E16" s="112" t="s">
        <v>180</v>
      </c>
      <c r="F16" s="112" t="s">
        <v>207</v>
      </c>
      <c r="G16" s="62"/>
    </row>
    <row r="17" spans="1:7" ht="26.25" customHeight="1">
      <c r="A17" s="701"/>
      <c r="B17" s="705"/>
      <c r="C17" s="112" t="s">
        <v>279</v>
      </c>
      <c r="D17" s="230">
        <v>256890</v>
      </c>
      <c r="E17" s="112" t="s">
        <v>279</v>
      </c>
      <c r="F17" s="112" t="s">
        <v>207</v>
      </c>
      <c r="G17" s="62"/>
    </row>
    <row r="18" spans="1:7" ht="26.25" customHeight="1" thickBot="1">
      <c r="A18" s="702"/>
      <c r="B18" s="706"/>
      <c r="C18" s="139" t="s">
        <v>228</v>
      </c>
      <c r="D18" s="232">
        <f>SUM(D11:D17)</f>
        <v>11260726</v>
      </c>
      <c r="E18" s="176"/>
      <c r="F18" s="140"/>
      <c r="G18" s="135"/>
    </row>
    <row r="19" spans="1:7" ht="26.25" customHeight="1" thickBot="1">
      <c r="A19" s="692" t="s">
        <v>167</v>
      </c>
      <c r="B19" s="693"/>
      <c r="C19" s="693"/>
      <c r="D19" s="233">
        <f>SUM(D8,D10,D18)</f>
        <v>314909423</v>
      </c>
      <c r="E19" s="170"/>
      <c r="F19" s="166"/>
      <c r="G19" s="167"/>
    </row>
    <row r="20" spans="1:7">
      <c r="A20" s="159"/>
      <c r="B20" s="159"/>
      <c r="C20" s="160"/>
      <c r="D20" s="161"/>
      <c r="E20" s="161"/>
      <c r="F20" s="158"/>
      <c r="G20" s="152"/>
    </row>
    <row r="21" spans="1:7">
      <c r="A21" s="159"/>
      <c r="B21" s="159"/>
      <c r="C21" s="160"/>
      <c r="D21" s="161"/>
      <c r="E21" s="161"/>
      <c r="F21" s="158"/>
      <c r="G21" s="152"/>
    </row>
    <row r="22" spans="1:7">
      <c r="A22" s="159"/>
      <c r="B22" s="159"/>
      <c r="C22" s="160"/>
      <c r="D22" s="161"/>
      <c r="E22" s="161"/>
      <c r="F22" s="158"/>
      <c r="G22" s="152"/>
    </row>
    <row r="23" spans="1:7">
      <c r="A23" s="159"/>
      <c r="B23" s="159"/>
      <c r="C23" s="160"/>
      <c r="D23" s="161"/>
      <c r="E23" s="161"/>
      <c r="F23" s="158"/>
      <c r="G23" s="152"/>
    </row>
    <row r="24" spans="1:7">
      <c r="A24" s="159"/>
      <c r="B24" s="159"/>
      <c r="C24" s="160"/>
      <c r="D24" s="161"/>
      <c r="E24" s="161"/>
      <c r="F24" s="158"/>
      <c r="G24" s="152"/>
    </row>
    <row r="25" spans="1:7">
      <c r="A25" s="159"/>
      <c r="B25" s="159"/>
      <c r="C25" s="160"/>
      <c r="D25" s="161"/>
      <c r="E25" s="161"/>
      <c r="F25" s="158"/>
      <c r="G25" s="152"/>
    </row>
  </sheetData>
  <sheetProtection algorithmName="SHA-512" hashValue="a49isPo6c4IlmrRaaeRC3gC8LIz8fzsYbnKe4f52CVUY5wfGBGoUur+GuWKmv/ZARasf+GFkbh9ySe8v8XrUkw==" saltValue="KmQeup1T/CbC1XhZ7kfYWw==" spinCount="100000" sheet="1" objects="1" scenarios="1"/>
  <mergeCells count="9">
    <mergeCell ref="A19:C19"/>
    <mergeCell ref="E3:F3"/>
    <mergeCell ref="C5:C6"/>
    <mergeCell ref="A1:G1"/>
    <mergeCell ref="A3:B3"/>
    <mergeCell ref="A4:A18"/>
    <mergeCell ref="B4:B8"/>
    <mergeCell ref="B9:B10"/>
    <mergeCell ref="B11:B18"/>
  </mergeCells>
  <phoneticPr fontId="9" type="noConversion"/>
  <pageMargins left="0.39347222447395325" right="0.39347222447395325" top="0.98416668176651001" bottom="0.8263888955116272" header="0.51138889789581299" footer="0.51138889789581299"/>
  <pageSetup paperSize="9" scale="63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zoomScaleNormal="100" workbookViewId="0">
      <selection sqref="A1:F1"/>
    </sheetView>
  </sheetViews>
  <sheetFormatPr defaultColWidth="9" defaultRowHeight="13.5"/>
  <cols>
    <col min="1" max="2" width="13.5" style="236" customWidth="1"/>
    <col min="3" max="3" width="28.25" style="236" bestFit="1" customWidth="1"/>
    <col min="4" max="4" width="20.375" style="236" bestFit="1" customWidth="1"/>
    <col min="5" max="5" width="15.375" style="237" customWidth="1"/>
    <col min="6" max="6" width="14.125" style="237" bestFit="1" customWidth="1"/>
    <col min="7" max="7" width="10.25" style="4" bestFit="1" customWidth="1"/>
    <col min="8" max="16384" width="9" style="4"/>
  </cols>
  <sheetData>
    <row r="1" spans="1:6" ht="32.25" customHeight="1">
      <c r="A1" s="631" t="s">
        <v>261</v>
      </c>
      <c r="B1" s="631"/>
      <c r="C1" s="631"/>
      <c r="D1" s="631"/>
      <c r="E1" s="631"/>
      <c r="F1" s="631"/>
    </row>
    <row r="2" spans="1:6" ht="24" customHeight="1" thickBot="1">
      <c r="A2" s="234" t="s">
        <v>165</v>
      </c>
      <c r="B2" s="235"/>
      <c r="C2" s="235"/>
      <c r="F2" s="238" t="s">
        <v>19</v>
      </c>
    </row>
    <row r="3" spans="1:6" ht="24" customHeight="1" thickBot="1">
      <c r="A3" s="339" t="s">
        <v>47</v>
      </c>
      <c r="B3" s="340" t="s">
        <v>70</v>
      </c>
      <c r="C3" s="340" t="s">
        <v>76</v>
      </c>
      <c r="D3" s="341" t="s">
        <v>52</v>
      </c>
      <c r="E3" s="341" t="s">
        <v>7</v>
      </c>
      <c r="F3" s="342" t="s">
        <v>11</v>
      </c>
    </row>
    <row r="4" spans="1:6" s="16" customFormat="1" ht="26.25" customHeight="1">
      <c r="A4" s="335" t="s">
        <v>62</v>
      </c>
      <c r="B4" s="336" t="s">
        <v>271</v>
      </c>
      <c r="C4" s="336" t="s">
        <v>196</v>
      </c>
      <c r="D4" s="336" t="s">
        <v>155</v>
      </c>
      <c r="E4" s="337">
        <v>69706840</v>
      </c>
      <c r="F4" s="338"/>
    </row>
    <row r="5" spans="1:6" s="16" customFormat="1" ht="26.25" customHeight="1">
      <c r="A5" s="188" t="s">
        <v>79</v>
      </c>
      <c r="B5" s="190" t="s">
        <v>271</v>
      </c>
      <c r="C5" s="190" t="s">
        <v>193</v>
      </c>
      <c r="D5" s="190" t="s">
        <v>103</v>
      </c>
      <c r="E5" s="191">
        <v>81324812</v>
      </c>
      <c r="F5" s="192"/>
    </row>
    <row r="6" spans="1:6" s="16" customFormat="1" ht="26.25" customHeight="1">
      <c r="A6" s="188" t="s">
        <v>81</v>
      </c>
      <c r="B6" s="190" t="s">
        <v>271</v>
      </c>
      <c r="C6" s="190" t="s">
        <v>193</v>
      </c>
      <c r="D6" s="190" t="s">
        <v>103</v>
      </c>
      <c r="E6" s="191">
        <v>81324812</v>
      </c>
      <c r="F6" s="192"/>
    </row>
    <row r="7" spans="1:6" s="16" customFormat="1" ht="26.25" customHeight="1">
      <c r="A7" s="188" t="s">
        <v>146</v>
      </c>
      <c r="B7" s="190" t="s">
        <v>271</v>
      </c>
      <c r="C7" s="190" t="s">
        <v>193</v>
      </c>
      <c r="D7" s="190" t="s">
        <v>103</v>
      </c>
      <c r="E7" s="191">
        <v>9364777</v>
      </c>
      <c r="F7" s="193" t="s">
        <v>161</v>
      </c>
    </row>
    <row r="8" spans="1:6" s="16" customFormat="1" ht="26.25" customHeight="1">
      <c r="A8" s="188" t="s">
        <v>146</v>
      </c>
      <c r="B8" s="190" t="s">
        <v>271</v>
      </c>
      <c r="C8" s="190" t="s">
        <v>193</v>
      </c>
      <c r="D8" s="190" t="s">
        <v>103</v>
      </c>
      <c r="E8" s="191">
        <v>22828</v>
      </c>
      <c r="F8" s="193" t="s">
        <v>153</v>
      </c>
    </row>
    <row r="9" spans="1:6" s="16" customFormat="1" ht="26.25" customHeight="1">
      <c r="A9" s="712" t="s">
        <v>71</v>
      </c>
      <c r="B9" s="713"/>
      <c r="C9" s="713"/>
      <c r="D9" s="713"/>
      <c r="E9" s="714">
        <f>SUM(E4:E8)</f>
        <v>241744069</v>
      </c>
      <c r="F9" s="715"/>
    </row>
    <row r="10" spans="1:6" s="16" customFormat="1" ht="26.25" customHeight="1">
      <c r="A10" s="188" t="s">
        <v>159</v>
      </c>
      <c r="B10" s="189" t="s">
        <v>271</v>
      </c>
      <c r="C10" s="190" t="s">
        <v>219</v>
      </c>
      <c r="D10" s="190" t="s">
        <v>156</v>
      </c>
      <c r="E10" s="191">
        <v>128124</v>
      </c>
      <c r="F10" s="192" t="s">
        <v>220</v>
      </c>
    </row>
    <row r="11" spans="1:6" s="16" customFormat="1" ht="26.25" customHeight="1">
      <c r="A11" s="707" t="s">
        <v>71</v>
      </c>
      <c r="B11" s="708"/>
      <c r="C11" s="708"/>
      <c r="D11" s="709"/>
      <c r="E11" s="710">
        <f>E10</f>
        <v>128124</v>
      </c>
      <c r="F11" s="711"/>
    </row>
    <row r="12" spans="1:6" s="16" customFormat="1" ht="26.25" customHeight="1">
      <c r="A12" s="188" t="s">
        <v>146</v>
      </c>
      <c r="B12" s="189" t="s">
        <v>271</v>
      </c>
      <c r="C12" s="190" t="s">
        <v>272</v>
      </c>
      <c r="D12" s="190" t="s">
        <v>103</v>
      </c>
      <c r="E12" s="191">
        <v>40266</v>
      </c>
      <c r="F12" s="192" t="s">
        <v>153</v>
      </c>
    </row>
    <row r="13" spans="1:6" s="16" customFormat="1" ht="26.25" customHeight="1">
      <c r="A13" s="707" t="s">
        <v>71</v>
      </c>
      <c r="B13" s="708"/>
      <c r="C13" s="708"/>
      <c r="D13" s="709"/>
      <c r="E13" s="710">
        <f>E12</f>
        <v>40266</v>
      </c>
      <c r="F13" s="711"/>
    </row>
    <row r="14" spans="1:6" s="247" customFormat="1" ht="26.25" customHeight="1">
      <c r="A14" s="188" t="s">
        <v>79</v>
      </c>
      <c r="B14" s="189" t="s">
        <v>280</v>
      </c>
      <c r="C14" s="190" t="s">
        <v>221</v>
      </c>
      <c r="D14" s="190" t="s">
        <v>156</v>
      </c>
      <c r="E14" s="191">
        <v>1619210</v>
      </c>
      <c r="F14" s="192"/>
    </row>
    <row r="15" spans="1:6" s="247" customFormat="1" ht="26.25" customHeight="1">
      <c r="A15" s="188" t="s">
        <v>81</v>
      </c>
      <c r="B15" s="189" t="s">
        <v>280</v>
      </c>
      <c r="C15" s="190" t="s">
        <v>221</v>
      </c>
      <c r="D15" s="190" t="s">
        <v>156</v>
      </c>
      <c r="E15" s="191">
        <v>1619210</v>
      </c>
      <c r="F15" s="192"/>
    </row>
    <row r="16" spans="1:6" s="247" customFormat="1" ht="26.25" customHeight="1">
      <c r="A16" s="188" t="s">
        <v>159</v>
      </c>
      <c r="B16" s="189" t="s">
        <v>280</v>
      </c>
      <c r="C16" s="190" t="s">
        <v>221</v>
      </c>
      <c r="D16" s="190" t="s">
        <v>156</v>
      </c>
      <c r="E16" s="191">
        <v>5922</v>
      </c>
      <c r="F16" s="193" t="s">
        <v>222</v>
      </c>
    </row>
    <row r="17" spans="1:6" s="16" customFormat="1" ht="26.25" customHeight="1">
      <c r="A17" s="707" t="s">
        <v>71</v>
      </c>
      <c r="B17" s="708"/>
      <c r="C17" s="708"/>
      <c r="D17" s="709"/>
      <c r="E17" s="710">
        <f>SUM(E14:E16)</f>
        <v>3244342</v>
      </c>
      <c r="F17" s="711"/>
    </row>
    <row r="18" spans="1:6" s="247" customFormat="1" ht="26.25" customHeight="1">
      <c r="A18" s="188" t="s">
        <v>159</v>
      </c>
      <c r="B18" s="189" t="s">
        <v>280</v>
      </c>
      <c r="C18" s="190" t="s">
        <v>173</v>
      </c>
      <c r="D18" s="190" t="s">
        <v>156</v>
      </c>
      <c r="E18" s="191">
        <v>672</v>
      </c>
      <c r="F18" s="193" t="s">
        <v>154</v>
      </c>
    </row>
    <row r="19" spans="1:6" s="16" customFormat="1" ht="26.25" customHeight="1">
      <c r="A19" s="707" t="s">
        <v>71</v>
      </c>
      <c r="B19" s="708"/>
      <c r="C19" s="708"/>
      <c r="D19" s="709"/>
      <c r="E19" s="710">
        <f>SUM(E18:E18)</f>
        <v>672</v>
      </c>
      <c r="F19" s="711"/>
    </row>
    <row r="20" spans="1:6" s="247" customFormat="1" ht="26.25" customHeight="1">
      <c r="A20" s="188" t="s">
        <v>79</v>
      </c>
      <c r="B20" s="189" t="s">
        <v>280</v>
      </c>
      <c r="C20" s="190" t="s">
        <v>192</v>
      </c>
      <c r="D20" s="190" t="s">
        <v>156</v>
      </c>
      <c r="E20" s="191">
        <v>50000</v>
      </c>
      <c r="F20" s="192"/>
    </row>
    <row r="21" spans="1:6" s="247" customFormat="1" ht="26.25" customHeight="1">
      <c r="A21" s="188" t="s">
        <v>146</v>
      </c>
      <c r="B21" s="189" t="s">
        <v>280</v>
      </c>
      <c r="C21" s="190" t="s">
        <v>174</v>
      </c>
      <c r="D21" s="190" t="s">
        <v>103</v>
      </c>
      <c r="E21" s="191">
        <v>559</v>
      </c>
      <c r="F21" s="192" t="s">
        <v>153</v>
      </c>
    </row>
    <row r="22" spans="1:6" s="247" customFormat="1" ht="26.25" customHeight="1">
      <c r="A22" s="707" t="s">
        <v>71</v>
      </c>
      <c r="B22" s="708"/>
      <c r="C22" s="708"/>
      <c r="D22" s="709"/>
      <c r="E22" s="710">
        <f>SUM(E20:E21)</f>
        <v>50559</v>
      </c>
      <c r="F22" s="711"/>
    </row>
    <row r="23" spans="1:6" s="247" customFormat="1" ht="26.25" customHeight="1">
      <c r="A23" s="188" t="s">
        <v>159</v>
      </c>
      <c r="B23" s="189" t="s">
        <v>280</v>
      </c>
      <c r="C23" s="190" t="s">
        <v>223</v>
      </c>
      <c r="D23" s="190" t="s">
        <v>156</v>
      </c>
      <c r="E23" s="191">
        <v>12</v>
      </c>
      <c r="F23" s="192" t="s">
        <v>153</v>
      </c>
    </row>
    <row r="24" spans="1:6" s="247" customFormat="1" ht="26.25" customHeight="1">
      <c r="A24" s="707" t="s">
        <v>71</v>
      </c>
      <c r="B24" s="708"/>
      <c r="C24" s="708"/>
      <c r="D24" s="709"/>
      <c r="E24" s="710">
        <f>SUM(E23:E23)</f>
        <v>12</v>
      </c>
      <c r="F24" s="711"/>
    </row>
    <row r="25" spans="1:6" s="247" customFormat="1" ht="26.25" customHeight="1">
      <c r="A25" s="188" t="s">
        <v>158</v>
      </c>
      <c r="B25" s="189" t="s">
        <v>280</v>
      </c>
      <c r="C25" s="190" t="s">
        <v>176</v>
      </c>
      <c r="D25" s="190" t="s">
        <v>156</v>
      </c>
      <c r="E25" s="191">
        <v>7103250</v>
      </c>
      <c r="F25" s="192"/>
    </row>
    <row r="26" spans="1:6" s="247" customFormat="1" ht="26.25" customHeight="1">
      <c r="A26" s="188" t="s">
        <v>159</v>
      </c>
      <c r="B26" s="189" t="s">
        <v>280</v>
      </c>
      <c r="C26" s="190" t="s">
        <v>176</v>
      </c>
      <c r="D26" s="190" t="s">
        <v>156</v>
      </c>
      <c r="E26" s="191">
        <v>13279</v>
      </c>
      <c r="F26" s="192" t="s">
        <v>153</v>
      </c>
    </row>
    <row r="27" spans="1:6" s="247" customFormat="1" ht="26.25" customHeight="1">
      <c r="A27" s="707" t="s">
        <v>71</v>
      </c>
      <c r="B27" s="708"/>
      <c r="C27" s="708"/>
      <c r="D27" s="709"/>
      <c r="E27" s="710">
        <f>SUM(E25:E26)</f>
        <v>7116529</v>
      </c>
      <c r="F27" s="711"/>
    </row>
    <row r="28" spans="1:6" s="247" customFormat="1" ht="26.25" customHeight="1">
      <c r="A28" s="188" t="s">
        <v>158</v>
      </c>
      <c r="B28" s="189" t="s">
        <v>280</v>
      </c>
      <c r="C28" s="190" t="s">
        <v>224</v>
      </c>
      <c r="D28" s="190" t="s">
        <v>156</v>
      </c>
      <c r="E28" s="191">
        <v>60660</v>
      </c>
      <c r="F28" s="192"/>
    </row>
    <row r="29" spans="1:6" s="247" customFormat="1" ht="26.25" customHeight="1">
      <c r="A29" s="188" t="s">
        <v>159</v>
      </c>
      <c r="B29" s="189" t="s">
        <v>280</v>
      </c>
      <c r="C29" s="190" t="s">
        <v>224</v>
      </c>
      <c r="D29" s="190" t="s">
        <v>156</v>
      </c>
      <c r="E29" s="191">
        <v>1633</v>
      </c>
      <c r="F29" s="193" t="s">
        <v>160</v>
      </c>
    </row>
    <row r="30" spans="1:6" s="247" customFormat="1" ht="26.25" customHeight="1">
      <c r="A30" s="707" t="s">
        <v>71</v>
      </c>
      <c r="B30" s="708"/>
      <c r="C30" s="708"/>
      <c r="D30" s="709"/>
      <c r="E30" s="710">
        <f>SUM(E28:E29)</f>
        <v>62293</v>
      </c>
      <c r="F30" s="711"/>
    </row>
    <row r="31" spans="1:6" s="247" customFormat="1" ht="26.25" customHeight="1">
      <c r="A31" s="188" t="s">
        <v>158</v>
      </c>
      <c r="B31" s="189" t="s">
        <v>280</v>
      </c>
      <c r="C31" s="190" t="s">
        <v>202</v>
      </c>
      <c r="D31" s="190" t="s">
        <v>156</v>
      </c>
      <c r="E31" s="191">
        <v>1998700</v>
      </c>
      <c r="F31" s="192"/>
    </row>
    <row r="32" spans="1:6" s="247" customFormat="1" ht="26.25" customHeight="1">
      <c r="A32" s="188" t="s">
        <v>159</v>
      </c>
      <c r="B32" s="189" t="s">
        <v>280</v>
      </c>
      <c r="C32" s="190" t="s">
        <v>202</v>
      </c>
      <c r="D32" s="190" t="s">
        <v>156</v>
      </c>
      <c r="E32" s="191">
        <v>2945</v>
      </c>
      <c r="F32" s="192" t="s">
        <v>153</v>
      </c>
    </row>
    <row r="33" spans="1:6" s="247" customFormat="1" ht="26.25" customHeight="1">
      <c r="A33" s="707" t="s">
        <v>71</v>
      </c>
      <c r="B33" s="708"/>
      <c r="C33" s="708"/>
      <c r="D33" s="709"/>
      <c r="E33" s="710">
        <f>SUM(E31:E32)</f>
        <v>2001645</v>
      </c>
      <c r="F33" s="711"/>
    </row>
    <row r="34" spans="1:6" s="247" customFormat="1" ht="26.25" customHeight="1">
      <c r="A34" s="188" t="s">
        <v>79</v>
      </c>
      <c r="B34" s="189" t="s">
        <v>280</v>
      </c>
      <c r="C34" s="190" t="s">
        <v>180</v>
      </c>
      <c r="D34" s="190" t="s">
        <v>103</v>
      </c>
      <c r="E34" s="191">
        <v>1601350</v>
      </c>
      <c r="F34" s="192"/>
    </row>
    <row r="35" spans="1:6" s="247" customFormat="1" ht="26.25" customHeight="1">
      <c r="A35" s="188" t="s">
        <v>81</v>
      </c>
      <c r="B35" s="189" t="s">
        <v>280</v>
      </c>
      <c r="C35" s="190" t="s">
        <v>180</v>
      </c>
      <c r="D35" s="190" t="s">
        <v>103</v>
      </c>
      <c r="E35" s="191">
        <v>1601350</v>
      </c>
      <c r="F35" s="192"/>
    </row>
    <row r="36" spans="1:6" s="247" customFormat="1" ht="26.25" customHeight="1">
      <c r="A36" s="188" t="s">
        <v>146</v>
      </c>
      <c r="B36" s="189" t="s">
        <v>280</v>
      </c>
      <c r="C36" s="190" t="s">
        <v>180</v>
      </c>
      <c r="D36" s="190" t="s">
        <v>103</v>
      </c>
      <c r="E36" s="191">
        <v>5979</v>
      </c>
      <c r="F36" s="193" t="s">
        <v>153</v>
      </c>
    </row>
    <row r="37" spans="1:6" s="247" customFormat="1" ht="26.25" customHeight="1">
      <c r="A37" s="707" t="s">
        <v>71</v>
      </c>
      <c r="B37" s="708"/>
      <c r="C37" s="708"/>
      <c r="D37" s="709"/>
      <c r="E37" s="710">
        <f>SUM(E34:E36)</f>
        <v>3208679</v>
      </c>
      <c r="F37" s="711"/>
    </row>
    <row r="38" spans="1:6" s="247" customFormat="1" ht="26.25" customHeight="1">
      <c r="A38" s="188" t="s">
        <v>79</v>
      </c>
      <c r="B38" s="189" t="s">
        <v>280</v>
      </c>
      <c r="C38" s="190" t="s">
        <v>205</v>
      </c>
      <c r="D38" s="190" t="s">
        <v>103</v>
      </c>
      <c r="E38" s="191">
        <v>4753380</v>
      </c>
      <c r="F38" s="192"/>
    </row>
    <row r="39" spans="1:6" s="247" customFormat="1" ht="26.25" customHeight="1">
      <c r="A39" s="188" t="s">
        <v>81</v>
      </c>
      <c r="B39" s="189" t="s">
        <v>280</v>
      </c>
      <c r="C39" s="190" t="s">
        <v>205</v>
      </c>
      <c r="D39" s="190" t="s">
        <v>103</v>
      </c>
      <c r="E39" s="191">
        <v>4753380</v>
      </c>
      <c r="F39" s="193"/>
    </row>
    <row r="40" spans="1:6" s="247" customFormat="1" ht="26.25" customHeight="1">
      <c r="A40" s="188" t="s">
        <v>146</v>
      </c>
      <c r="B40" s="189" t="s">
        <v>280</v>
      </c>
      <c r="C40" s="190" t="s">
        <v>205</v>
      </c>
      <c r="D40" s="190" t="s">
        <v>103</v>
      </c>
      <c r="E40" s="191">
        <v>4525</v>
      </c>
      <c r="F40" s="193" t="s">
        <v>153</v>
      </c>
    </row>
    <row r="41" spans="1:6" s="247" customFormat="1" ht="26.25" customHeight="1">
      <c r="A41" s="716" t="s">
        <v>71</v>
      </c>
      <c r="B41" s="717"/>
      <c r="C41" s="717"/>
      <c r="D41" s="718"/>
      <c r="E41" s="719">
        <f>SUM(E38:E40)</f>
        <v>9511285</v>
      </c>
      <c r="F41" s="720"/>
    </row>
    <row r="42" spans="1:6" s="247" customFormat="1" ht="26.25" customHeight="1">
      <c r="A42" s="188" t="s">
        <v>79</v>
      </c>
      <c r="B42" s="189" t="s">
        <v>280</v>
      </c>
      <c r="C42" s="190" t="s">
        <v>181</v>
      </c>
      <c r="D42" s="190" t="s">
        <v>103</v>
      </c>
      <c r="E42" s="191">
        <v>25710190</v>
      </c>
      <c r="F42" s="192"/>
    </row>
    <row r="43" spans="1:6" s="247" customFormat="1" ht="26.25" customHeight="1">
      <c r="A43" s="188" t="s">
        <v>81</v>
      </c>
      <c r="B43" s="189" t="s">
        <v>280</v>
      </c>
      <c r="C43" s="190" t="s">
        <v>181</v>
      </c>
      <c r="D43" s="190" t="s">
        <v>103</v>
      </c>
      <c r="E43" s="191">
        <v>25710190</v>
      </c>
      <c r="F43" s="193"/>
    </row>
    <row r="44" spans="1:6" s="247" customFormat="1" ht="26.25" customHeight="1">
      <c r="A44" s="188" t="s">
        <v>146</v>
      </c>
      <c r="B44" s="189" t="s">
        <v>280</v>
      </c>
      <c r="C44" s="190" t="s">
        <v>181</v>
      </c>
      <c r="D44" s="190" t="s">
        <v>103</v>
      </c>
      <c r="E44" s="191">
        <v>18640</v>
      </c>
      <c r="F44" s="193" t="s">
        <v>153</v>
      </c>
    </row>
    <row r="45" spans="1:6" s="247" customFormat="1" ht="26.25" customHeight="1">
      <c r="A45" s="716" t="s">
        <v>71</v>
      </c>
      <c r="B45" s="726"/>
      <c r="C45" s="726"/>
      <c r="D45" s="727"/>
      <c r="E45" s="719">
        <f>SUM(E42:E44)</f>
        <v>51439020</v>
      </c>
      <c r="F45" s="720"/>
    </row>
    <row r="46" spans="1:6" s="247" customFormat="1" ht="26.25" customHeight="1">
      <c r="A46" s="188" t="s">
        <v>79</v>
      </c>
      <c r="B46" s="189" t="s">
        <v>280</v>
      </c>
      <c r="C46" s="197" t="s">
        <v>178</v>
      </c>
      <c r="D46" s="190" t="s">
        <v>103</v>
      </c>
      <c r="E46" s="191">
        <v>8967439</v>
      </c>
      <c r="F46" s="192"/>
    </row>
    <row r="47" spans="1:6" s="247" customFormat="1" ht="26.25" customHeight="1">
      <c r="A47" s="188" t="s">
        <v>81</v>
      </c>
      <c r="B47" s="189" t="s">
        <v>280</v>
      </c>
      <c r="C47" s="197" t="s">
        <v>178</v>
      </c>
      <c r="D47" s="190" t="s">
        <v>103</v>
      </c>
      <c r="E47" s="191">
        <v>8967438</v>
      </c>
      <c r="F47" s="193"/>
    </row>
    <row r="48" spans="1:6" s="247" customFormat="1" ht="26.25" customHeight="1">
      <c r="A48" s="188" t="s">
        <v>146</v>
      </c>
      <c r="B48" s="189" t="s">
        <v>280</v>
      </c>
      <c r="C48" s="197" t="s">
        <v>178</v>
      </c>
      <c r="D48" s="190" t="s">
        <v>103</v>
      </c>
      <c r="E48" s="191">
        <v>10116</v>
      </c>
      <c r="F48" s="193" t="s">
        <v>153</v>
      </c>
    </row>
    <row r="49" spans="1:6" s="247" customFormat="1" ht="26.25" customHeight="1" thickBot="1">
      <c r="A49" s="716" t="s">
        <v>71</v>
      </c>
      <c r="B49" s="717"/>
      <c r="C49" s="717"/>
      <c r="D49" s="718"/>
      <c r="E49" s="719">
        <f>SUM(E46:E48)</f>
        <v>17944993</v>
      </c>
      <c r="F49" s="720"/>
    </row>
    <row r="50" spans="1:6" ht="26.45" customHeight="1" thickBot="1">
      <c r="A50" s="721" t="s">
        <v>134</v>
      </c>
      <c r="B50" s="722"/>
      <c r="C50" s="722"/>
      <c r="D50" s="723"/>
      <c r="E50" s="724">
        <f>SUM(E9+E11+E13+E17+E19+E22+E24+E27+E30+E33+E37+E41+E45+E49)</f>
        <v>336492488</v>
      </c>
      <c r="F50" s="725"/>
    </row>
    <row r="61" spans="1:6" s="5" customFormat="1" ht="26.25" customHeight="1">
      <c r="A61" s="236"/>
      <c r="B61" s="236"/>
      <c r="C61" s="236"/>
      <c r="D61" s="236"/>
      <c r="E61" s="237"/>
      <c r="F61" s="237"/>
    </row>
    <row r="62" spans="1:6" s="5" customFormat="1" ht="26.25" customHeight="1">
      <c r="A62" s="236"/>
      <c r="B62" s="236"/>
      <c r="C62" s="236"/>
      <c r="D62" s="236"/>
      <c r="E62" s="237"/>
      <c r="F62" s="237"/>
    </row>
    <row r="63" spans="1:6" ht="24" customHeight="1"/>
    <row r="64" spans="1:6" ht="24" customHeight="1"/>
    <row r="65" spans="5:6" ht="24" customHeight="1">
      <c r="E65" s="239"/>
      <c r="F65" s="241"/>
    </row>
    <row r="66" spans="5:6" ht="24" customHeight="1">
      <c r="E66" s="239"/>
      <c r="F66" s="241"/>
    </row>
    <row r="67" spans="5:6" ht="24" customHeight="1">
      <c r="E67" s="239"/>
      <c r="F67" s="241"/>
    </row>
    <row r="68" spans="5:6" ht="24" customHeight="1">
      <c r="E68" s="239"/>
      <c r="F68" s="241"/>
    </row>
    <row r="69" spans="5:6" ht="24" customHeight="1">
      <c r="E69" s="239"/>
      <c r="F69" s="241"/>
    </row>
    <row r="70" spans="5:6" ht="24" customHeight="1">
      <c r="E70" s="239"/>
      <c r="F70" s="241"/>
    </row>
    <row r="71" spans="5:6" ht="24" customHeight="1">
      <c r="E71" s="239"/>
      <c r="F71" s="241"/>
    </row>
    <row r="72" spans="5:6" ht="24" customHeight="1">
      <c r="E72" s="239"/>
      <c r="F72" s="241"/>
    </row>
    <row r="73" spans="5:6" ht="24" customHeight="1">
      <c r="E73" s="239"/>
      <c r="F73" s="241"/>
    </row>
    <row r="74" spans="5:6" ht="24" customHeight="1">
      <c r="E74" s="239"/>
      <c r="F74" s="241"/>
    </row>
    <row r="75" spans="5:6" ht="24" customHeight="1">
      <c r="E75" s="239"/>
      <c r="F75" s="241"/>
    </row>
    <row r="76" spans="5:6" ht="24" customHeight="1">
      <c r="E76" s="239"/>
      <c r="F76" s="241"/>
    </row>
    <row r="77" spans="5:6" ht="24" customHeight="1">
      <c r="E77" s="239"/>
      <c r="F77" s="241"/>
    </row>
    <row r="78" spans="5:6" ht="24" customHeight="1">
      <c r="E78" s="239"/>
      <c r="F78" s="241"/>
    </row>
    <row r="79" spans="5:6" ht="24" customHeight="1">
      <c r="E79" s="239"/>
      <c r="F79" s="241"/>
    </row>
    <row r="80" spans="5:6" ht="24" customHeight="1">
      <c r="E80" s="239"/>
      <c r="F80" s="241"/>
    </row>
    <row r="81" spans="5:6" ht="24" customHeight="1">
      <c r="E81" s="239"/>
      <c r="F81" s="241"/>
    </row>
    <row r="82" spans="5:6" ht="24" customHeight="1">
      <c r="E82" s="239"/>
      <c r="F82" s="241"/>
    </row>
    <row r="83" spans="5:6" ht="24" customHeight="1">
      <c r="E83" s="239"/>
      <c r="F83" s="241"/>
    </row>
    <row r="84" spans="5:6" ht="24" customHeight="1">
      <c r="E84" s="239"/>
      <c r="F84" s="241"/>
    </row>
    <row r="85" spans="5:6" ht="24" customHeight="1">
      <c r="E85" s="239"/>
      <c r="F85" s="241"/>
    </row>
    <row r="86" spans="5:6" ht="24" customHeight="1">
      <c r="E86" s="239"/>
      <c r="F86" s="241"/>
    </row>
    <row r="87" spans="5:6" ht="24" customHeight="1">
      <c r="E87" s="239"/>
      <c r="F87" s="241"/>
    </row>
    <row r="88" spans="5:6" ht="24" customHeight="1">
      <c r="E88" s="239"/>
      <c r="F88" s="241"/>
    </row>
    <row r="89" spans="5:6" ht="24" customHeight="1">
      <c r="E89" s="239"/>
      <c r="F89" s="241"/>
    </row>
    <row r="90" spans="5:6" ht="24" customHeight="1">
      <c r="E90" s="239"/>
      <c r="F90" s="241"/>
    </row>
    <row r="91" spans="5:6" ht="24" customHeight="1">
      <c r="E91" s="239"/>
      <c r="F91" s="241"/>
    </row>
    <row r="92" spans="5:6" ht="24" customHeight="1">
      <c r="E92" s="239"/>
      <c r="F92" s="241"/>
    </row>
    <row r="93" spans="5:6">
      <c r="E93" s="242"/>
    </row>
  </sheetData>
  <sheetProtection algorithmName="SHA-512" hashValue="o7Eae1YI/jPhFrWKHIm6zia2PZVo9NPkTgaMitNpJXiYlFLBle6LSVrO/MtL61CXVsU130RTFhk/pnJZyIez0w==" saltValue="evaPS/E71i3xs6+N3Pi2jQ==" spinCount="100000" sheet="1" objects="1" scenarios="1"/>
  <autoFilter ref="A3:F81"/>
  <mergeCells count="31">
    <mergeCell ref="A49:D49"/>
    <mergeCell ref="E49:F49"/>
    <mergeCell ref="A50:D50"/>
    <mergeCell ref="E50:F50"/>
    <mergeCell ref="A30:D30"/>
    <mergeCell ref="E30:F30"/>
    <mergeCell ref="A33:D33"/>
    <mergeCell ref="E33:F33"/>
    <mergeCell ref="A37:D37"/>
    <mergeCell ref="E37:F37"/>
    <mergeCell ref="A41:D41"/>
    <mergeCell ref="E41:F41"/>
    <mergeCell ref="A45:D45"/>
    <mergeCell ref="E45:F45"/>
    <mergeCell ref="A13:D13"/>
    <mergeCell ref="E13:F13"/>
    <mergeCell ref="A17:D17"/>
    <mergeCell ref="E17:F17"/>
    <mergeCell ref="A19:D19"/>
    <mergeCell ref="E19:F19"/>
    <mergeCell ref="A1:F1"/>
    <mergeCell ref="A9:D9"/>
    <mergeCell ref="E9:F9"/>
    <mergeCell ref="A11:D11"/>
    <mergeCell ref="E11:F11"/>
    <mergeCell ref="A27:D27"/>
    <mergeCell ref="E27:F27"/>
    <mergeCell ref="A22:D22"/>
    <mergeCell ref="E22:F22"/>
    <mergeCell ref="A24:D24"/>
    <mergeCell ref="E24:F24"/>
  </mergeCells>
  <phoneticPr fontId="9" type="noConversion"/>
  <pageMargins left="0.39347222447395325" right="0.43291667103767395" top="0.8658333420753479" bottom="0" header="0.43291667103767395" footer="0"/>
  <pageSetup paperSize="9" scale="7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이름이 지정된 범위</vt:lpstr>
      </vt:variant>
      <vt:variant>
        <vt:i4>8</vt:i4>
      </vt:variant>
    </vt:vector>
  </HeadingPairs>
  <TitlesOfParts>
    <vt:vector size="20" baseType="lpstr">
      <vt:lpstr>세입세출결산서</vt:lpstr>
      <vt:lpstr>세입결산서</vt:lpstr>
      <vt:lpstr>세출결산서</vt:lpstr>
      <vt:lpstr>사업수입명세서</vt:lpstr>
      <vt:lpstr>잡수입명세서</vt:lpstr>
      <vt:lpstr>정부보조금명세서</vt:lpstr>
      <vt:lpstr>인건비명세서</vt:lpstr>
      <vt:lpstr>기타비용명세서</vt:lpstr>
      <vt:lpstr>사업비명세서</vt:lpstr>
      <vt:lpstr>잡지출명세서</vt:lpstr>
      <vt:lpstr>과년도지출명세서</vt:lpstr>
      <vt:lpstr>반환금명세서</vt:lpstr>
      <vt:lpstr>과년도지출명세서!Consolidate_Area</vt:lpstr>
      <vt:lpstr>반환금명세서!Consolidate_Area</vt:lpstr>
      <vt:lpstr>사업비명세서!Consolidate_Area</vt:lpstr>
      <vt:lpstr>사업수입명세서!Consolidate_Area</vt:lpstr>
      <vt:lpstr>세입결산서!Consolidate_Area</vt:lpstr>
      <vt:lpstr>잡수입명세서!Consolidate_Area</vt:lpstr>
      <vt:lpstr>잡지출명세서!Consolidate_Area</vt:lpstr>
      <vt:lpstr>정부보조금명세서!Consolidate_Area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임지은</dc:creator>
  <cp:lastModifiedBy>Windows 사용자</cp:lastModifiedBy>
  <cp:revision>84</cp:revision>
  <cp:lastPrinted>2026-03-18T07:21:20Z</cp:lastPrinted>
  <dcterms:created xsi:type="dcterms:W3CDTF">2015-03-08T09:11:45Z</dcterms:created>
  <dcterms:modified xsi:type="dcterms:W3CDTF">2026-03-31T03:13:39Z</dcterms:modified>
</cp:coreProperties>
</file>